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40" windowHeight="10380" tabRatio="576" activeTab="0"/>
  </bookViews>
  <sheets>
    <sheet name="Расчет" sheetId="1" r:id="rId1"/>
    <sheet name="Итог" sheetId="2" r:id="rId2"/>
    <sheet name="вспомогательный" sheetId="3" state="hidden" r:id="rId3"/>
  </sheets>
  <definedNames>
    <definedName name="Английский_язык">'Расчет'!$G$4:$H$22</definedName>
    <definedName name="Предметы">'Расчет'!$G$4:$G$22</definedName>
    <definedName name="Предметы1">'вспомогательный'!$H$8:$H$29</definedName>
  </definedNames>
  <calcPr fullCalcOnLoad="1"/>
</workbook>
</file>

<file path=xl/sharedStrings.xml><?xml version="1.0" encoding="utf-8"?>
<sst xmlns="http://schemas.openxmlformats.org/spreadsheetml/2006/main" count="252" uniqueCount="200">
  <si>
    <t>Введите фамилию и период</t>
  </si>
  <si>
    <t>Предмет</t>
  </si>
  <si>
    <t>Выберите предмет из списка</t>
  </si>
  <si>
    <t>Английский язык</t>
  </si>
  <si>
    <t xml:space="preserve">Критерий К1. Успешность учебной работы  </t>
  </si>
  <si>
    <t>Биология</t>
  </si>
  <si>
    <t>География</t>
  </si>
  <si>
    <t>Коэффициент</t>
  </si>
  <si>
    <t>ИЗО</t>
  </si>
  <si>
    <t>Количество учащихся, получивших оценки "4", "5" по итогам периода</t>
  </si>
  <si>
    <t>Численность обучающихся</t>
  </si>
  <si>
    <t>Коэффициент предмета</t>
  </si>
  <si>
    <t>П1=</t>
  </si>
  <si>
    <t>П2 Максимальный балл = 40</t>
  </si>
  <si>
    <t>Результативность участия учащихся во Всероссийской олимпиаде школьников</t>
  </si>
  <si>
    <t>Кол-во</t>
  </si>
  <si>
    <t>Балл</t>
  </si>
  <si>
    <t>Итог</t>
  </si>
  <si>
    <t>История, обществознание, история СПб</t>
  </si>
  <si>
    <t>Математика (лицейские классы)</t>
  </si>
  <si>
    <t xml:space="preserve">Призер </t>
  </si>
  <si>
    <t>Математика (не лицейские)</t>
  </si>
  <si>
    <t>Музыка</t>
  </si>
  <si>
    <t>Призер</t>
  </si>
  <si>
    <t>Начальная школа (все остальные)</t>
  </si>
  <si>
    <t>Начальная школа (мат, русс, чтение, риторика)</t>
  </si>
  <si>
    <t>ОБЖ</t>
  </si>
  <si>
    <t>Обществознание</t>
  </si>
  <si>
    <t>Русский язык и литература</t>
  </si>
  <si>
    <t>Результативность участия учащихся в олимпиадах, конкурсах, турнирах, НПК</t>
  </si>
  <si>
    <t>Технология</t>
  </si>
  <si>
    <t>Физика</t>
  </si>
  <si>
    <t>Физкультура</t>
  </si>
  <si>
    <t>Химия</t>
  </si>
  <si>
    <t>Призер (2,3 место), лауреат</t>
  </si>
  <si>
    <t>П2=</t>
  </si>
  <si>
    <t>Общее количество выпускников данного учителя по данной ступени образования (в т.ч. не выбравших ЕГЭ или ГИА)</t>
  </si>
  <si>
    <t>П3=</t>
  </si>
  <si>
    <t>К1=</t>
  </si>
  <si>
    <t>Критерий К2. Успешность внеурочной работы по предмету за рамками функционала классного руководителя</t>
  </si>
  <si>
    <t>П4=</t>
  </si>
  <si>
    <t>городской уровень</t>
  </si>
  <si>
    <t>районный уровень</t>
  </si>
  <si>
    <t xml:space="preserve">школьный уровень </t>
  </si>
  <si>
    <t>П5=</t>
  </si>
  <si>
    <t>П6=</t>
  </si>
  <si>
    <t>кол-во проектов</t>
  </si>
  <si>
    <t>П7=</t>
  </si>
  <si>
    <t>К2=</t>
  </si>
  <si>
    <t xml:space="preserve">Критерий К3. Результативность научно-методической деятельности </t>
  </si>
  <si>
    <t xml:space="preserve">кол-во </t>
  </si>
  <si>
    <t xml:space="preserve">международный уровень </t>
  </si>
  <si>
    <t xml:space="preserve">всероссийский уровень </t>
  </si>
  <si>
    <t xml:space="preserve">городской уровень </t>
  </si>
  <si>
    <t xml:space="preserve">районный уровень </t>
  </si>
  <si>
    <t>П9=</t>
  </si>
  <si>
    <t>обучение на курсах повышения квалификации от 36 ч. и выше</t>
  </si>
  <si>
    <t xml:space="preserve"> </t>
  </si>
  <si>
    <t>П10=</t>
  </si>
  <si>
    <t>Результат участия в профессиональных конкурсах учителей</t>
  </si>
  <si>
    <t>2\3 место</t>
  </si>
  <si>
    <t>Участник</t>
  </si>
  <si>
    <t>П11=</t>
  </si>
  <si>
    <t>Результирующий статус участия учителя в инновационной и опытно-экспериментальной деятельности учреждения (в соответствии с отчетом ответственного руководителя)</t>
  </si>
  <si>
    <t xml:space="preserve">Единственный автор </t>
  </si>
  <si>
    <t>Член коллектива</t>
  </si>
  <si>
    <t xml:space="preserve">Участник </t>
  </si>
  <si>
    <t>П12=</t>
  </si>
  <si>
    <t>К3=</t>
  </si>
  <si>
    <t>Организация собственной страницы (блога) в сети Интернет, используемой в образовательном (воспитательном) процессе</t>
  </si>
  <si>
    <t xml:space="preserve">при условии еженедельного обновления или обновления + наличия активности учащихся не реже 1 раза в 2 недели </t>
  </si>
  <si>
    <t>при условии обновления не реже 1 раза в 2 недели или обновления + наличия активности учащихся не реже 1 раза в месяц</t>
  </si>
  <si>
    <t xml:space="preserve">при условии обновления не реже 1 раза в месяц </t>
  </si>
  <si>
    <t xml:space="preserve">Организация веб-консультаций для обучающихся </t>
  </si>
  <si>
    <t>еженедельно не менее 10 ответов учащимся</t>
  </si>
  <si>
    <t>ежемесячно не менее 10 ответов учащимся</t>
  </si>
  <si>
    <t>не менее 10 ответов за отчетный период</t>
  </si>
  <si>
    <t xml:space="preserve">Организация веб-консультаций для родителей </t>
  </si>
  <si>
    <t>еженедельно не менее 10 ответов родителям</t>
  </si>
  <si>
    <t>ежемесячно не менее 10 ответов родителям</t>
  </si>
  <si>
    <t>Публикации в СМИ:</t>
  </si>
  <si>
    <t>региональный и всероссийский уровень:</t>
  </si>
  <si>
    <t>статья в Интернет</t>
  </si>
  <si>
    <t>Методические разработки, сданные в школьную базу данных</t>
  </si>
  <si>
    <t>П13=</t>
  </si>
  <si>
    <t>К4=</t>
  </si>
  <si>
    <t>Итого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</si>
  <si>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</si>
  <si>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</si>
  <si>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</si>
  <si>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</si>
  <si>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</si>
  <si>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</si>
  <si>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</si>
  <si>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</si>
  <si>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</si>
  <si>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</si>
  <si>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</si>
  <si>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</si>
  <si>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</si>
  <si>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</si>
  <si>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</si>
  <si>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Расчёт П4</t>
  </si>
  <si>
    <t>Расчёт П1</t>
  </si>
  <si>
    <t>Расчёт П3</t>
  </si>
  <si>
    <t>Расчёт П8</t>
  </si>
  <si>
    <t xml:space="preserve"> Призер</t>
  </si>
  <si>
    <t>Региональный, всероссийский, международный (при наличии очного тура)</t>
  </si>
  <si>
    <t xml:space="preserve">Количество обучающихся в классах данного учителя, получивших при проведении независимой экспертизы результаты выше среднего по району </t>
  </si>
  <si>
    <t>Общее количество учеников данного учителя по данной ступени образования (в т.ч. не проходивших экспертизу)</t>
  </si>
  <si>
    <t>П3 Максимальный балл = 10</t>
  </si>
  <si>
    <t xml:space="preserve">ФИО </t>
  </si>
  <si>
    <t>При наличии отчета по мероприятиям с указанием количества обучающихся, участвующих в мероприятиях.</t>
  </si>
  <si>
    <t>П5 Максимальный балл = 10</t>
  </si>
  <si>
    <t>Отсутствие замечаний администрации</t>
  </si>
  <si>
    <t>Заполняется администрацией</t>
  </si>
  <si>
    <t>Качественное ведение школьной документации</t>
  </si>
  <si>
    <t>Самооценка</t>
  </si>
  <si>
    <t>Оценка комиссии</t>
  </si>
  <si>
    <t>П1 Макс. балл =10</t>
  </si>
  <si>
    <t>П6 Максимальный балл = 20</t>
  </si>
  <si>
    <t>Экспертиза, членство в жюри</t>
  </si>
  <si>
    <t xml:space="preserve">Показатели и критерии эффективности деятельности педагогических работников, реализующих </t>
  </si>
  <si>
    <t>межшкольный проект (более 3 мероприятий)</t>
  </si>
  <si>
    <t>межшкольный проект (1-3 мероприятия)</t>
  </si>
  <si>
    <t>внутришкольный проект (разновозрастной, более 3 мероприятий)</t>
  </si>
  <si>
    <t>классный проект (на параллель, более 3 мероприятий)</t>
  </si>
  <si>
    <t>классный проект (на параллель, 1-3 мероприятия)</t>
  </si>
  <si>
    <t>Всероссийский уровень:    1 место</t>
  </si>
  <si>
    <t>Городской уровень:          1 место</t>
  </si>
  <si>
    <t>П4 Максимальный балл = 20</t>
  </si>
  <si>
    <t>Максимальный совокупный балл по К1 = 80 баллов</t>
  </si>
  <si>
    <r>
      <t>Международный уровень: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Победитель </t>
    </r>
  </si>
  <si>
    <r>
      <t xml:space="preserve">Всероссийский уровень: </t>
    </r>
    <r>
      <rPr>
        <sz val="12"/>
        <rFont val="Times New Roman"/>
        <family val="1"/>
      </rPr>
      <t xml:space="preserve">  Победитель </t>
    </r>
  </si>
  <si>
    <r>
      <t>Региональный уровень:</t>
    </r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Победитель </t>
    </r>
  </si>
  <si>
    <r>
      <t xml:space="preserve">Районный уровень:  </t>
    </r>
    <r>
      <rPr>
        <sz val="12"/>
        <rFont val="Times New Roman"/>
        <family val="1"/>
      </rPr>
      <t xml:space="preserve">          Победитель</t>
    </r>
  </si>
  <si>
    <r>
      <t xml:space="preserve">                                                 </t>
    </r>
    <r>
      <rPr>
        <sz val="12"/>
        <rFont val="Times New Roman"/>
        <family val="1"/>
      </rPr>
      <t xml:space="preserve">Победитель </t>
    </r>
  </si>
  <si>
    <r>
      <t xml:space="preserve">                                       </t>
    </r>
    <r>
      <rPr>
        <sz val="12"/>
        <rFont val="Times New Roman"/>
        <family val="1"/>
      </rPr>
      <t xml:space="preserve"> Победитель (1, дипломант)</t>
    </r>
  </si>
  <si>
    <t>П7 Максимальный балл = 10</t>
  </si>
  <si>
    <t>П9 Максимальный балл = 20</t>
  </si>
  <si>
    <t>Максимальный совокупный балл по К3 =90 баллов</t>
  </si>
  <si>
    <t>При наличии утвежденной методической разработки проекта и отчета по мероприятиям, проводимым в рамках проекта, с указанием количества и роли обучающихся, участвующих в мероприятиях, проектного продукта, созданного учащимися, и его публичной защиты.</t>
  </si>
  <si>
    <t>Расчёт П5</t>
  </si>
  <si>
    <t>Расчёт П9</t>
  </si>
  <si>
    <t>Участие обучающихся (чел.) в конференциях, форумах разного уровня с докладами (тезисами) по предмету (исключая победителей)</t>
  </si>
  <si>
    <r>
      <t xml:space="preserve">Количество обучающихся по предмету, участвующих </t>
    </r>
    <r>
      <rPr>
        <b/>
        <u val="single"/>
        <sz val="12"/>
        <color indexed="8"/>
        <rFont val="Times New Roman"/>
        <family val="1"/>
      </rPr>
      <t xml:space="preserve">в утвержденном </t>
    </r>
    <r>
      <rPr>
        <b/>
        <sz val="12"/>
        <color indexed="8"/>
        <rFont val="Times New Roman"/>
        <family val="1"/>
      </rPr>
      <t xml:space="preserve">социально-ориентированном, исследовательском проекте или межшкольном проекте по предмету (в качестве его авторов) </t>
    </r>
  </si>
  <si>
    <r>
      <t xml:space="preserve">Организация и проведение </t>
    </r>
    <r>
      <rPr>
        <b/>
        <u val="single"/>
        <sz val="12"/>
        <color indexed="8"/>
        <rFont val="Times New Roman"/>
        <family val="1"/>
      </rPr>
      <t xml:space="preserve">утвержденного </t>
    </r>
    <r>
      <rPr>
        <b/>
        <sz val="12"/>
        <color indexed="8"/>
        <rFont val="Times New Roman"/>
        <family val="1"/>
      </rPr>
      <t>образовательного проекта, мероприятия (за рамками функционала классного руководителя)</t>
    </r>
  </si>
  <si>
    <t xml:space="preserve">общешкольный уровень </t>
  </si>
  <si>
    <t>Школьный уровень         Победитель\ призер</t>
  </si>
  <si>
    <t>Критерий К4. Результативность коммуникативной деятельности учителя</t>
  </si>
  <si>
    <t>Количество обучающихся, имеющих оценки «уд.» и «неуд.» и занимающихся дополнительно с учителем на безвозмездной основе</t>
  </si>
  <si>
    <t>Количество обучающихся, имеющих оценки  «уд.» и  «неуд.» по данному предмету у данного учителя:</t>
  </si>
  <si>
    <t>Информатика и ИКТ</t>
  </si>
  <si>
    <t>История</t>
  </si>
  <si>
    <t>История СПб</t>
  </si>
  <si>
    <t>История, история СПб</t>
  </si>
  <si>
    <t>Благодарности школьного уровня</t>
  </si>
  <si>
    <t>Благодарности вышестоящих организаций</t>
  </si>
  <si>
    <t>общешкольный уровень</t>
  </si>
  <si>
    <t>посещение конференций, семинаров, мастер-классов, круглых столов, педагогических чтений в качестве слушателя</t>
  </si>
  <si>
    <t>Уровень и статус участия учителя с докладами на конференциях, семинарах, мастер-классах, круглых столах, педчтениях, педсоветах, проведение открытых уроков</t>
  </si>
  <si>
    <t>Количество активных участников (команд, групп) фестивалей, концертов, конкурсов, соревнований (исключая упомянутых в других пунктах)</t>
  </si>
  <si>
    <t>П16</t>
  </si>
  <si>
    <t>П17</t>
  </si>
  <si>
    <t>П18</t>
  </si>
  <si>
    <t>П18 Мах=10</t>
  </si>
  <si>
    <t>Районный уровень, интернет-конкурсы: 1 место</t>
  </si>
  <si>
    <t>районный и городской уровень</t>
  </si>
  <si>
    <t>Отсутствие обоснованных жалоб родителей за период, в т.ч. устных</t>
  </si>
  <si>
    <t xml:space="preserve">Молодежный чемпионат, интернет-олимпиады (без очного тура),  районный уровень:  </t>
  </si>
  <si>
    <t xml:space="preserve">Количество обучающихся – выпускников основной или средней ступеней образования в классах данного учителя, получивших на ЕГЭ или ГИА результаты выше среднего по району </t>
  </si>
  <si>
    <t>П17 Максимальный балл =25 баллов</t>
  </si>
  <si>
    <t>Максимальный совокупный балл по К4 = 75 баллов</t>
  </si>
  <si>
    <t>П16=</t>
  </si>
  <si>
    <t>П17=</t>
  </si>
  <si>
    <t>П14=</t>
  </si>
  <si>
    <t>П15=</t>
  </si>
  <si>
    <t>П18=</t>
  </si>
  <si>
    <t>П8 Максимальный балл = 20</t>
  </si>
  <si>
    <t xml:space="preserve">П10  Максимальный балл = 30 </t>
  </si>
  <si>
    <t xml:space="preserve">П11 Максимальный балл = 10                        </t>
  </si>
  <si>
    <t>П12 Максимальный балл = 20 баллов</t>
  </si>
  <si>
    <t>П13 Мах=10</t>
  </si>
  <si>
    <t>П14 Максимальный балл =20 баллов</t>
  </si>
  <si>
    <t>П15 Максимальный балл =15 баллов</t>
  </si>
  <si>
    <t>П16 Макс. балл =20</t>
  </si>
  <si>
    <t>Период</t>
  </si>
  <si>
    <t>мероприятия предметной декады (по отчету председателя методобъединения)</t>
  </si>
  <si>
    <t>Подтверждение</t>
  </si>
  <si>
    <t>П8=</t>
  </si>
  <si>
    <t>Количество обучающихся, выбравших экзамен по данному предмету у данного учителя:</t>
  </si>
  <si>
    <t>Итого:</t>
  </si>
  <si>
    <t>Количество обучающихся, выбравших экзмен в выпускном классе и занимающихся дополнительно с учителем на безвозмездной основе</t>
  </si>
  <si>
    <t>Максимальный совокупный балл по К2 = 90 баллов</t>
  </si>
  <si>
    <t>Курсы (обучение) помимо обязательных (1 раз в 3 года)</t>
  </si>
  <si>
    <t xml:space="preserve">обучение на курсах повышения квалификации от 16 до 35 ч. </t>
  </si>
  <si>
    <t>внутришкольный проект (разновозрастной, 1-3 меропр.)</t>
  </si>
  <si>
    <t>международный/междугородный проект (более 3 мероприятий)</t>
  </si>
  <si>
    <t>обучение в магистратуре аспирантуре\докторантуре, обучение по программам высшего образования (бакалавриат/магистратура), международные квалификационные испытания</t>
  </si>
  <si>
    <t>Данные можно вводить только в голубые ячейки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</si>
</sst>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4">
    <font>
      <sz val="10"/>
      <name val="Arial Cyr"/>
      <family val="2"/>
    </font>
    <font>
      <sz val="10"/>
      <name val="Arial"/>
      <family val="0"/>
    </font>
    <font>
      <sz val="10"/>
      <color indexed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2"/>
      <color indexed="10"/>
      <name val="Arial Cyr"/>
      <family val="2"/>
    </font>
    <font>
      <b/>
      <sz val="14"/>
      <color indexed="8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name val="Arial Cyr"/>
      <family val="2"/>
    </font>
    <font>
      <sz val="12"/>
      <name val="Times New Roman"/>
      <family val="1"/>
    </font>
    <font>
      <b/>
      <sz val="20"/>
      <name val="Arial Cyr"/>
      <family val="2"/>
    </font>
    <font>
      <b/>
      <i/>
      <sz val="14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b/>
      <sz val="16"/>
      <name val="Arial Cyr"/>
      <family val="2"/>
    </font>
    <font>
      <sz val="8"/>
      <name val="Arial Cyr"/>
      <family val="2"/>
    </font>
    <font>
      <u val="single"/>
      <sz val="2.5"/>
      <color indexed="12"/>
      <name val="Arial Cyr"/>
      <family val="2"/>
    </font>
    <font>
      <u val="single"/>
      <sz val="2.5"/>
      <color indexed="36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b/>
      <sz val="8"/>
      <name val="Arial Cyr"/>
      <family val="2"/>
    </font>
    <font>
      <b/>
      <sz val="14"/>
      <color indexed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 Cyr"/>
      <family val="0"/>
    </font>
    <font>
      <sz val="9"/>
      <color indexed="60"/>
      <name val="Arial Cyr"/>
      <family val="0"/>
    </font>
    <font>
      <sz val="10"/>
      <color indexed="60"/>
      <name val="Arial Cyr"/>
      <family val="0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 Cyr"/>
      <family val="0"/>
    </font>
    <font>
      <sz val="9"/>
      <color rgb="FFC00000"/>
      <name val="Arial Cyr"/>
      <family val="0"/>
    </font>
    <font>
      <sz val="10"/>
      <color rgb="FFC00000"/>
      <name val="Arial Cyr"/>
      <family val="0"/>
    </font>
    <font>
      <sz val="12"/>
      <color rgb="FFC0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ck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63"/>
      </bottom>
    </border>
    <border>
      <left style="medium"/>
      <right style="medium"/>
      <top style="medium"/>
      <bottom style="medium"/>
    </border>
    <border>
      <left style="thin"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ck">
        <color indexed="8"/>
      </left>
      <right style="medium"/>
      <top style="thick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thin">
        <color indexed="63"/>
      </right>
      <top style="thick">
        <color indexed="8"/>
      </top>
      <bottom style="thin"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/>
      <top style="thick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ck">
        <color indexed="8"/>
      </right>
      <top style="thin"/>
      <bottom style="medium"/>
    </border>
    <border>
      <left style="thin">
        <color indexed="63"/>
      </left>
      <right style="medium"/>
      <top style="thick">
        <color indexed="8"/>
      </top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 style="medium"/>
    </border>
    <border>
      <left style="thick"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/>
      <top style="thick">
        <color indexed="8"/>
      </top>
      <bottom style="thin">
        <color indexed="8"/>
      </bottom>
    </border>
    <border>
      <left style="thick"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63"/>
      </left>
      <right style="thin">
        <color indexed="8"/>
      </right>
      <top style="thin"/>
      <bottom>
        <color indexed="63"/>
      </bottom>
    </border>
    <border>
      <left style="thick">
        <color indexed="63"/>
      </left>
      <right style="thin">
        <color indexed="8"/>
      </right>
      <top>
        <color indexed="63"/>
      </top>
      <bottom style="medium"/>
    </border>
    <border>
      <left style="thick">
        <color indexed="63"/>
      </left>
      <right style="thick">
        <color indexed="63"/>
      </right>
      <top style="thin"/>
      <bottom style="medium"/>
    </border>
    <border>
      <left style="thick">
        <color indexed="63"/>
      </left>
      <right style="medium"/>
      <top style="thin"/>
      <bottom style="medium"/>
    </border>
    <border>
      <left style="thick"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medium"/>
      <top style="medium"/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left"/>
    </xf>
    <xf numFmtId="0" fontId="11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4" borderId="15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0" borderId="24" xfId="0" applyFont="1" applyBorder="1" applyAlignment="1">
      <alignment horizontal="right"/>
    </xf>
    <xf numFmtId="0" fontId="0" fillId="33" borderId="25" xfId="0" applyFill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11" fillId="0" borderId="27" xfId="0" applyFont="1" applyBorder="1" applyAlignment="1">
      <alignment wrapText="1"/>
    </xf>
    <xf numFmtId="0" fontId="0" fillId="33" borderId="27" xfId="0" applyFill="1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0" fontId="11" fillId="0" borderId="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9" xfId="0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0" fillId="33" borderId="16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>
      <alignment wrapText="1"/>
    </xf>
    <xf numFmtId="0" fontId="10" fillId="33" borderId="11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/>
    </xf>
    <xf numFmtId="0" fontId="10" fillId="34" borderId="30" xfId="0" applyFont="1" applyFill="1" applyBorder="1" applyAlignment="1" applyProtection="1">
      <alignment horizontal="center"/>
      <protection locked="0"/>
    </xf>
    <xf numFmtId="0" fontId="10" fillId="0" borderId="31" xfId="0" applyFont="1" applyBorder="1" applyAlignment="1">
      <alignment horizontal="right"/>
    </xf>
    <xf numFmtId="0" fontId="11" fillId="0" borderId="11" xfId="0" applyFont="1" applyBorder="1" applyAlignment="1">
      <alignment horizontal="left" wrapText="1" indent="2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10" fillId="33" borderId="35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13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wrapText="1" indent="2"/>
    </xf>
    <xf numFmtId="0" fontId="10" fillId="33" borderId="3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11" fillId="0" borderId="36" xfId="0" applyFont="1" applyBorder="1" applyAlignment="1">
      <alignment horizontal="left" wrapText="1" indent="2"/>
    </xf>
    <xf numFmtId="0" fontId="11" fillId="0" borderId="38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10" fillId="33" borderId="39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>
      <alignment wrapText="1"/>
    </xf>
    <xf numFmtId="0" fontId="11" fillId="0" borderId="18" xfId="0" applyFont="1" applyFill="1" applyBorder="1" applyAlignment="1">
      <alignment horizontal="center" wrapText="1"/>
    </xf>
    <xf numFmtId="0" fontId="11" fillId="0" borderId="40" xfId="0" applyFont="1" applyBorder="1" applyAlignment="1">
      <alignment wrapText="1"/>
    </xf>
    <xf numFmtId="0" fontId="0" fillId="0" borderId="41" xfId="0" applyBorder="1" applyAlignment="1">
      <alignment/>
    </xf>
    <xf numFmtId="0" fontId="10" fillId="0" borderId="42" xfId="0" applyFont="1" applyBorder="1" applyAlignment="1">
      <alignment horizontal="right"/>
    </xf>
    <xf numFmtId="0" fontId="0" fillId="0" borderId="35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left" wrapText="1" indent="2"/>
    </xf>
    <xf numFmtId="0" fontId="0" fillId="0" borderId="19" xfId="0" applyFill="1" applyBorder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11" fillId="0" borderId="43" xfId="0" applyFont="1" applyFill="1" applyBorder="1" applyAlignment="1">
      <alignment wrapText="1"/>
    </xf>
    <xf numFmtId="0" fontId="0" fillId="34" borderId="19" xfId="0" applyFill="1" applyBorder="1" applyAlignment="1">
      <alignment horizontal="left"/>
    </xf>
    <xf numFmtId="0" fontId="10" fillId="34" borderId="27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14" fillId="0" borderId="21" xfId="0" applyFont="1" applyFill="1" applyBorder="1" applyAlignment="1">
      <alignment horizontal="left" wrapText="1" indent="2"/>
    </xf>
    <xf numFmtId="0" fontId="14" fillId="0" borderId="44" xfId="0" applyFont="1" applyBorder="1" applyAlignment="1">
      <alignment horizontal="left" indent="2"/>
    </xf>
    <xf numFmtId="0" fontId="14" fillId="0" borderId="21" xfId="0" applyFont="1" applyBorder="1" applyAlignment="1">
      <alignment/>
    </xf>
    <xf numFmtId="0" fontId="10" fillId="33" borderId="18" xfId="0" applyFont="1" applyFill="1" applyBorder="1" applyAlignment="1" applyProtection="1">
      <alignment horizontal="center"/>
      <protection locked="0"/>
    </xf>
    <xf numFmtId="0" fontId="0" fillId="34" borderId="29" xfId="0" applyFill="1" applyBorder="1" applyAlignment="1">
      <alignment horizontal="left"/>
    </xf>
    <xf numFmtId="0" fontId="11" fillId="0" borderId="45" xfId="0" applyFont="1" applyFill="1" applyBorder="1" applyAlignment="1">
      <alignment wrapText="1"/>
    </xf>
    <xf numFmtId="0" fontId="3" fillId="35" borderId="46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7" fillId="36" borderId="0" xfId="0" applyFont="1" applyFill="1" applyBorder="1" applyAlignment="1">
      <alignment horizontal="right"/>
    </xf>
    <xf numFmtId="0" fontId="17" fillId="36" borderId="0" xfId="0" applyFont="1" applyFill="1" applyBorder="1" applyAlignment="1">
      <alignment horizontal="left"/>
    </xf>
    <xf numFmtId="0" fontId="18" fillId="0" borderId="3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20" fillId="0" borderId="11" xfId="0" applyFont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48" xfId="0" applyFont="1" applyBorder="1" applyAlignment="1">
      <alignment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10" fillId="37" borderId="51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4" borderId="18" xfId="0" applyFill="1" applyBorder="1" applyAlignment="1">
      <alignment horizontal="left"/>
    </xf>
    <xf numFmtId="0" fontId="0" fillId="34" borderId="52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10" fillId="0" borderId="53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34" borderId="39" xfId="0" applyFill="1" applyBorder="1" applyAlignment="1">
      <alignment horizontal="right"/>
    </xf>
    <xf numFmtId="0" fontId="0" fillId="34" borderId="45" xfId="0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10" fillId="37" borderId="55" xfId="0" applyFont="1" applyFill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34" borderId="57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58" xfId="0" applyFill="1" applyBorder="1" applyAlignment="1">
      <alignment horizontal="right"/>
    </xf>
    <xf numFmtId="0" fontId="0" fillId="34" borderId="59" xfId="0" applyFill="1" applyBorder="1" applyAlignment="1">
      <alignment horizontal="right"/>
    </xf>
    <xf numFmtId="0" fontId="0" fillId="34" borderId="50" xfId="0" applyFill="1" applyBorder="1" applyAlignment="1">
      <alignment horizontal="right"/>
    </xf>
    <xf numFmtId="0" fontId="0" fillId="34" borderId="60" xfId="0" applyFill="1" applyBorder="1" applyAlignment="1">
      <alignment horizontal="right"/>
    </xf>
    <xf numFmtId="0" fontId="10" fillId="34" borderId="15" xfId="0" applyFont="1" applyFill="1" applyBorder="1" applyAlignment="1">
      <alignment horizontal="center"/>
    </xf>
    <xf numFmtId="0" fontId="10" fillId="37" borderId="61" xfId="0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/>
    </xf>
    <xf numFmtId="0" fontId="2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34" borderId="67" xfId="0" applyFill="1" applyBorder="1" applyAlignment="1">
      <alignment horizontal="right"/>
    </xf>
    <xf numFmtId="0" fontId="12" fillId="0" borderId="11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0" fillId="0" borderId="0" xfId="0" applyFont="1" applyAlignment="1">
      <alignment/>
    </xf>
    <xf numFmtId="0" fontId="9" fillId="0" borderId="66" xfId="0" applyFont="1" applyBorder="1" applyAlignment="1">
      <alignment/>
    </xf>
    <xf numFmtId="0" fontId="4" fillId="38" borderId="66" xfId="0" applyFont="1" applyFill="1" applyBorder="1" applyAlignment="1">
      <alignment/>
    </xf>
    <xf numFmtId="0" fontId="12" fillId="0" borderId="29" xfId="0" applyFont="1" applyBorder="1" applyAlignment="1">
      <alignment wrapText="1"/>
    </xf>
    <xf numFmtId="0" fontId="2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14" fillId="0" borderId="3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33" borderId="36" xfId="0" applyFill="1" applyBorder="1" applyAlignment="1" applyProtection="1">
      <alignment horizontal="center"/>
      <protection locked="0"/>
    </xf>
    <xf numFmtId="0" fontId="11" fillId="0" borderId="14" xfId="0" applyFont="1" applyBorder="1" applyAlignment="1">
      <alignment wrapText="1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/>
    </xf>
    <xf numFmtId="0" fontId="5" fillId="0" borderId="7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2" fillId="0" borderId="43" xfId="0" applyFont="1" applyBorder="1" applyAlignment="1">
      <alignment wrapText="1"/>
    </xf>
    <xf numFmtId="0" fontId="3" fillId="35" borderId="55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10" fillId="0" borderId="73" xfId="0" applyFont="1" applyBorder="1" applyAlignment="1">
      <alignment horizontal="right"/>
    </xf>
    <xf numFmtId="0" fontId="11" fillId="0" borderId="74" xfId="0" applyFont="1" applyBorder="1" applyAlignment="1">
      <alignment wrapText="1"/>
    </xf>
    <xf numFmtId="0" fontId="10" fillId="37" borderId="75" xfId="0" applyFont="1" applyFill="1" applyBorder="1" applyAlignment="1">
      <alignment horizontal="center"/>
    </xf>
    <xf numFmtId="0" fontId="12" fillId="0" borderId="16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1" fillId="0" borderId="11" xfId="0" applyFont="1" applyFill="1" applyBorder="1" applyAlignment="1">
      <alignment horizontal="left" wrapText="1" indent="1"/>
    </xf>
    <xf numFmtId="0" fontId="11" fillId="0" borderId="18" xfId="0" applyFont="1" applyFill="1" applyBorder="1" applyAlignment="1">
      <alignment horizontal="left" wrapText="1" indent="1"/>
    </xf>
    <xf numFmtId="0" fontId="12" fillId="0" borderId="45" xfId="0" applyFont="1" applyFill="1" applyBorder="1" applyAlignment="1">
      <alignment wrapText="1"/>
    </xf>
    <xf numFmtId="0" fontId="3" fillId="35" borderId="55" xfId="0" applyFont="1" applyFill="1" applyBorder="1" applyAlignment="1">
      <alignment horizontal="right" vertical="center"/>
    </xf>
    <xf numFmtId="0" fontId="6" fillId="39" borderId="7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/>
    </xf>
    <xf numFmtId="0" fontId="11" fillId="0" borderId="36" xfId="0" applyFont="1" applyFill="1" applyBorder="1" applyAlignment="1">
      <alignment horizontal="left" wrapText="1" indent="2"/>
    </xf>
    <xf numFmtId="0" fontId="0" fillId="0" borderId="11" xfId="0" applyFill="1" applyBorder="1" applyAlignment="1">
      <alignment horizontal="center"/>
    </xf>
    <xf numFmtId="0" fontId="27" fillId="0" borderId="0" xfId="0" applyFont="1" applyAlignment="1">
      <alignment/>
    </xf>
    <xf numFmtId="0" fontId="0" fillId="0" borderId="77" xfId="0" applyBorder="1" applyAlignment="1">
      <alignment/>
    </xf>
    <xf numFmtId="0" fontId="10" fillId="33" borderId="66" xfId="0" applyFont="1" applyFill="1" applyBorder="1" applyAlignment="1" applyProtection="1">
      <alignment horizontal="center"/>
      <protection locked="0"/>
    </xf>
    <xf numFmtId="0" fontId="0" fillId="0" borderId="66" xfId="0" applyBorder="1" applyAlignment="1">
      <alignment/>
    </xf>
    <xf numFmtId="0" fontId="10" fillId="0" borderId="78" xfId="0" applyFont="1" applyBorder="1" applyAlignment="1">
      <alignment horizontal="right"/>
    </xf>
    <xf numFmtId="0" fontId="10" fillId="37" borderId="63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left" wrapText="1" indent="6"/>
    </xf>
    <xf numFmtId="0" fontId="10" fillId="34" borderId="80" xfId="0" applyFont="1" applyFill="1" applyBorder="1" applyAlignment="1">
      <alignment/>
    </xf>
    <xf numFmtId="0" fontId="0" fillId="34" borderId="53" xfId="0" applyFill="1" applyBorder="1" applyAlignment="1">
      <alignment/>
    </xf>
    <xf numFmtId="0" fontId="27" fillId="40" borderId="0" xfId="0" applyFont="1" applyFill="1" applyBorder="1" applyAlignment="1">
      <alignment/>
    </xf>
    <xf numFmtId="0" fontId="0" fillId="41" borderId="18" xfId="0" applyFill="1" applyBorder="1" applyAlignment="1" applyProtection="1">
      <alignment horizontal="center"/>
      <protection locked="0"/>
    </xf>
    <xf numFmtId="0" fontId="3" fillId="35" borderId="81" xfId="0" applyFont="1" applyFill="1" applyBorder="1" applyAlignment="1">
      <alignment horizontal="center" vertical="center"/>
    </xf>
    <xf numFmtId="0" fontId="3" fillId="35" borderId="82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vertical="top"/>
    </xf>
    <xf numFmtId="0" fontId="3" fillId="0" borderId="83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84" xfId="0" applyBorder="1" applyAlignment="1">
      <alignment/>
    </xf>
    <xf numFmtId="0" fontId="14" fillId="0" borderId="47" xfId="0" applyFont="1" applyFill="1" applyBorder="1" applyAlignment="1">
      <alignment wrapText="1"/>
    </xf>
    <xf numFmtId="0" fontId="10" fillId="34" borderId="39" xfId="0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11" fillId="0" borderId="85" xfId="0" applyFont="1" applyFill="1" applyBorder="1" applyAlignment="1">
      <alignment wrapText="1"/>
    </xf>
    <xf numFmtId="0" fontId="0" fillId="0" borderId="86" xfId="0" applyFont="1" applyBorder="1" applyAlignment="1">
      <alignment horizontal="center" vertical="center"/>
    </xf>
    <xf numFmtId="0" fontId="6" fillId="39" borderId="87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>
      <alignment horizontal="left" wrapText="1" indent="2"/>
    </xf>
    <xf numFmtId="0" fontId="10" fillId="33" borderId="10" xfId="0" applyFont="1" applyFill="1" applyBorder="1" applyAlignment="1" applyProtection="1">
      <alignment horizontal="center"/>
      <protection locked="0"/>
    </xf>
    <xf numFmtId="0" fontId="11" fillId="0" borderId="88" xfId="0" applyFont="1" applyFill="1" applyBorder="1" applyAlignment="1">
      <alignment horizontal="left" wrapText="1" indent="2"/>
    </xf>
    <xf numFmtId="0" fontId="11" fillId="0" borderId="66" xfId="0" applyFont="1" applyFill="1" applyBorder="1" applyAlignment="1">
      <alignment horizontal="left" wrapText="1" indent="2"/>
    </xf>
    <xf numFmtId="0" fontId="10" fillId="41" borderId="72" xfId="0" applyFont="1" applyFill="1" applyBorder="1" applyAlignment="1" applyProtection="1">
      <alignment horizontal="center"/>
      <protection locked="0"/>
    </xf>
    <xf numFmtId="0" fontId="10" fillId="0" borderId="89" xfId="0" applyFont="1" applyBorder="1" applyAlignment="1">
      <alignment horizontal="right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12" fillId="0" borderId="92" xfId="0" applyFont="1" applyBorder="1" applyAlignment="1">
      <alignment wrapText="1"/>
    </xf>
    <xf numFmtId="0" fontId="10" fillId="33" borderId="92" xfId="0" applyFont="1" applyFill="1" applyBorder="1" applyAlignment="1" applyProtection="1">
      <alignment horizontal="center"/>
      <protection locked="0"/>
    </xf>
    <xf numFmtId="0" fontId="0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wrapText="1"/>
    </xf>
    <xf numFmtId="0" fontId="10" fillId="34" borderId="93" xfId="0" applyFont="1" applyFill="1" applyBorder="1" applyAlignment="1" applyProtection="1">
      <alignment horizontal="center"/>
      <protection locked="0"/>
    </xf>
    <xf numFmtId="0" fontId="10" fillId="0" borderId="94" xfId="0" applyFont="1" applyBorder="1" applyAlignment="1">
      <alignment horizontal="right"/>
    </xf>
    <xf numFmtId="0" fontId="10" fillId="37" borderId="81" xfId="0" applyFont="1" applyFill="1" applyBorder="1" applyAlignment="1">
      <alignment horizontal="center"/>
    </xf>
    <xf numFmtId="0" fontId="2" fillId="0" borderId="95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96" xfId="0" applyFont="1" applyBorder="1" applyAlignment="1">
      <alignment/>
    </xf>
    <xf numFmtId="0" fontId="6" fillId="39" borderId="69" xfId="0" applyFont="1" applyFill="1" applyBorder="1" applyAlignment="1" applyProtection="1">
      <alignment horizontal="center" vertical="center" wrapText="1"/>
      <protection locked="0"/>
    </xf>
    <xf numFmtId="0" fontId="6" fillId="39" borderId="97" xfId="0" applyFont="1" applyFill="1" applyBorder="1" applyAlignment="1" applyProtection="1">
      <alignment horizontal="center" vertical="center" wrapText="1"/>
      <protection locked="0"/>
    </xf>
    <xf numFmtId="0" fontId="28" fillId="0" borderId="66" xfId="0" applyFont="1" applyBorder="1" applyAlignment="1">
      <alignment/>
    </xf>
    <xf numFmtId="0" fontId="2" fillId="0" borderId="66" xfId="0" applyFont="1" applyBorder="1" applyAlignment="1">
      <alignment/>
    </xf>
    <xf numFmtId="0" fontId="29" fillId="39" borderId="69" xfId="0" applyFont="1" applyFill="1" applyBorder="1" applyAlignment="1" applyProtection="1">
      <alignment horizontal="center" wrapText="1"/>
      <protection locked="0"/>
    </xf>
    <xf numFmtId="0" fontId="21" fillId="0" borderId="71" xfId="0" applyFont="1" applyBorder="1" applyAlignment="1">
      <alignment horizontal="center" wrapText="1"/>
    </xf>
    <xf numFmtId="0" fontId="29" fillId="39" borderId="76" xfId="0" applyFont="1" applyFill="1" applyBorder="1" applyAlignment="1" applyProtection="1">
      <alignment horizontal="center" wrapText="1"/>
      <protection locked="0"/>
    </xf>
    <xf numFmtId="0" fontId="29" fillId="39" borderId="69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>
      <alignment wrapText="1"/>
    </xf>
    <xf numFmtId="0" fontId="6" fillId="39" borderId="98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4" fillId="42" borderId="10" xfId="0" applyFont="1" applyFill="1" applyBorder="1" applyAlignment="1">
      <alignment horizontal="center" vertical="top"/>
    </xf>
    <xf numFmtId="0" fontId="0" fillId="6" borderId="99" xfId="0" applyFont="1" applyFill="1" applyBorder="1" applyAlignment="1" applyProtection="1">
      <alignment horizontal="center" vertical="top"/>
      <protection locked="0"/>
    </xf>
    <xf numFmtId="0" fontId="6" fillId="6" borderId="0" xfId="0" applyFont="1" applyFill="1" applyBorder="1" applyAlignment="1">
      <alignment vertical="top"/>
    </xf>
    <xf numFmtId="0" fontId="70" fillId="43" borderId="100" xfId="0" applyFont="1" applyFill="1" applyBorder="1" applyAlignment="1">
      <alignment vertical="top"/>
    </xf>
    <xf numFmtId="0" fontId="70" fillId="43" borderId="0" xfId="0" applyFont="1" applyFill="1" applyBorder="1" applyAlignment="1">
      <alignment/>
    </xf>
    <xf numFmtId="0" fontId="70" fillId="43" borderId="0" xfId="0" applyFont="1" applyFill="1" applyAlignment="1">
      <alignment/>
    </xf>
    <xf numFmtId="0" fontId="70" fillId="43" borderId="10" xfId="0" applyFont="1" applyFill="1" applyBorder="1" applyAlignment="1">
      <alignment vertical="top"/>
    </xf>
    <xf numFmtId="0" fontId="71" fillId="43" borderId="10" xfId="0" applyFont="1" applyFill="1" applyBorder="1" applyAlignment="1">
      <alignment vertical="top"/>
    </xf>
    <xf numFmtId="0" fontId="72" fillId="43" borderId="0" xfId="0" applyFont="1" applyFill="1" applyBorder="1" applyAlignment="1">
      <alignment/>
    </xf>
    <xf numFmtId="0" fontId="73" fillId="43" borderId="0" xfId="0" applyFont="1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10" fillId="0" borderId="101" xfId="0" applyFont="1" applyBorder="1" applyAlignment="1">
      <alignment horizontal="center" vertical="center" textRotation="90" wrapText="1"/>
    </xf>
    <xf numFmtId="0" fontId="10" fillId="0" borderId="102" xfId="0" applyFont="1" applyBorder="1" applyAlignment="1">
      <alignment horizontal="center" vertical="center" textRotation="90" wrapText="1"/>
    </xf>
    <xf numFmtId="0" fontId="10" fillId="0" borderId="103" xfId="0" applyFont="1" applyBorder="1" applyAlignment="1">
      <alignment horizontal="center" vertical="center" textRotation="90" wrapText="1"/>
    </xf>
    <xf numFmtId="0" fontId="10" fillId="0" borderId="104" xfId="0" applyFont="1" applyBorder="1" applyAlignment="1">
      <alignment horizontal="center" vertical="center" textRotation="90" wrapText="1"/>
    </xf>
    <xf numFmtId="0" fontId="10" fillId="34" borderId="105" xfId="0" applyFont="1" applyFill="1" applyBorder="1" applyAlignment="1">
      <alignment horizontal="center"/>
    </xf>
    <xf numFmtId="0" fontId="10" fillId="34" borderId="106" xfId="0" applyFont="1" applyFill="1" applyBorder="1" applyAlignment="1">
      <alignment horizontal="center"/>
    </xf>
    <xf numFmtId="0" fontId="10" fillId="0" borderId="106" xfId="0" applyFont="1" applyBorder="1" applyAlignment="1">
      <alignment horizontal="center" vertical="center" textRotation="90" wrapText="1"/>
    </xf>
    <xf numFmtId="0" fontId="10" fillId="0" borderId="107" xfId="0" applyFont="1" applyBorder="1" applyAlignment="1">
      <alignment horizontal="center" vertical="center" textRotation="90" wrapText="1"/>
    </xf>
    <xf numFmtId="49" fontId="8" fillId="44" borderId="83" xfId="0" applyNumberFormat="1" applyFont="1" applyFill="1" applyBorder="1" applyAlignment="1">
      <alignment horizontal="center" vertical="center" wrapText="1"/>
    </xf>
    <xf numFmtId="49" fontId="8" fillId="44" borderId="108" xfId="0" applyNumberFormat="1" applyFont="1" applyFill="1" applyBorder="1" applyAlignment="1">
      <alignment horizontal="center" vertical="center" wrapText="1"/>
    </xf>
    <xf numFmtId="0" fontId="8" fillId="44" borderId="106" xfId="0" applyFont="1" applyFill="1" applyBorder="1" applyAlignment="1">
      <alignment horizontal="center" wrapText="1"/>
    </xf>
    <xf numFmtId="0" fontId="8" fillId="44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top"/>
    </xf>
    <xf numFmtId="0" fontId="10" fillId="0" borderId="109" xfId="0" applyFont="1" applyBorder="1" applyAlignment="1">
      <alignment horizontal="center" vertical="center" textRotation="90" wrapText="1"/>
    </xf>
    <xf numFmtId="0" fontId="10" fillId="0" borderId="110" xfId="0" applyFont="1" applyBorder="1" applyAlignment="1">
      <alignment horizontal="center" vertical="center" textRotation="90" wrapText="1"/>
    </xf>
    <xf numFmtId="0" fontId="8" fillId="44" borderId="111" xfId="0" applyFont="1" applyFill="1" applyBorder="1" applyAlignment="1">
      <alignment horizontal="center" vertical="center" wrapText="1"/>
    </xf>
    <xf numFmtId="0" fontId="8" fillId="44" borderId="112" xfId="0" applyFont="1" applyFill="1" applyBorder="1" applyAlignment="1">
      <alignment horizontal="center" vertical="center" wrapText="1"/>
    </xf>
    <xf numFmtId="0" fontId="8" fillId="44" borderId="113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left" wrapText="1"/>
    </xf>
    <xf numFmtId="0" fontId="12" fillId="0" borderId="114" xfId="0" applyFont="1" applyBorder="1" applyAlignment="1">
      <alignment horizontal="left" wrapText="1"/>
    </xf>
    <xf numFmtId="0" fontId="12" fillId="0" borderId="115" xfId="0" applyFont="1" applyBorder="1" applyAlignment="1">
      <alignment horizontal="left" wrapText="1"/>
    </xf>
    <xf numFmtId="0" fontId="10" fillId="0" borderId="116" xfId="0" applyFont="1" applyBorder="1" applyAlignment="1">
      <alignment horizontal="center" vertical="center" textRotation="90" wrapText="1"/>
    </xf>
    <xf numFmtId="49" fontId="2" fillId="45" borderId="69" xfId="0" applyNumberFormat="1" applyFont="1" applyFill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textRotation="90" wrapText="1"/>
    </xf>
    <xf numFmtId="0" fontId="10" fillId="0" borderId="118" xfId="0" applyFont="1" applyBorder="1" applyAlignment="1">
      <alignment horizontal="center" vertical="center" textRotation="90" wrapText="1"/>
    </xf>
    <xf numFmtId="0" fontId="10" fillId="34" borderId="119" xfId="0" applyFont="1" applyFill="1" applyBorder="1" applyAlignment="1">
      <alignment horizontal="center" vertical="center"/>
    </xf>
    <xf numFmtId="0" fontId="10" fillId="34" borderId="120" xfId="0" applyFont="1" applyFill="1" applyBorder="1" applyAlignment="1">
      <alignment horizontal="center" vertical="center"/>
    </xf>
    <xf numFmtId="0" fontId="10" fillId="34" borderId="121" xfId="0" applyFont="1" applyFill="1" applyBorder="1" applyAlignment="1">
      <alignment horizontal="center" vertical="center"/>
    </xf>
    <xf numFmtId="0" fontId="10" fillId="34" borderId="122" xfId="0" applyFont="1" applyFill="1" applyBorder="1" applyAlignment="1">
      <alignment horizontal="center" vertical="center"/>
    </xf>
    <xf numFmtId="0" fontId="10" fillId="34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left" wrapText="1"/>
    </xf>
    <xf numFmtId="0" fontId="12" fillId="0" borderId="125" xfId="0" applyFont="1" applyFill="1" applyBorder="1" applyAlignment="1">
      <alignment horizontal="left" wrapText="1"/>
    </xf>
    <xf numFmtId="0" fontId="12" fillId="0" borderId="126" xfId="0" applyFont="1" applyFill="1" applyBorder="1" applyAlignment="1">
      <alignment horizontal="left" wrapText="1"/>
    </xf>
    <xf numFmtId="0" fontId="13" fillId="0" borderId="52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0" fillId="34" borderId="106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 textRotation="90" wrapText="1"/>
    </xf>
    <xf numFmtId="0" fontId="10" fillId="0" borderId="128" xfId="0" applyFont="1" applyBorder="1" applyAlignment="1">
      <alignment horizontal="center" vertical="center" textRotation="90" wrapText="1"/>
    </xf>
    <xf numFmtId="0" fontId="10" fillId="0" borderId="129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9" fillId="36" borderId="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zoomScalePageLayoutView="0" workbookViewId="0" topLeftCell="A1">
      <selection activeCell="N57" sqref="N57"/>
    </sheetView>
  </sheetViews>
  <sheetFormatPr defaultColWidth="9.25390625" defaultRowHeight="12.75" outlineLevelCol="1"/>
  <cols>
    <col min="1" max="1" width="5.125" style="1" customWidth="1"/>
    <col min="2" max="2" width="61.00390625" style="0" customWidth="1"/>
    <col min="3" max="3" width="5.00390625" style="0" customWidth="1" outlineLevel="1"/>
    <col min="4" max="4" width="6.75390625" style="0" customWidth="1" outlineLevel="1"/>
    <col min="5" max="5" width="6.25390625" style="0" customWidth="1"/>
    <col min="6" max="6" width="8.75390625" style="2" customWidth="1"/>
    <col min="7" max="10" width="9.25390625" style="3" customWidth="1"/>
  </cols>
  <sheetData>
    <row r="1" spans="1:6" ht="35.25" customHeight="1">
      <c r="A1" s="223" t="s">
        <v>122</v>
      </c>
      <c r="B1" s="223"/>
      <c r="C1" s="223"/>
      <c r="D1" s="223"/>
      <c r="E1" s="223"/>
      <c r="F1" s="223"/>
    </row>
    <row r="2" spans="1:19" ht="18.75" customHeight="1">
      <c r="A2" s="173"/>
      <c r="B2" s="213" t="s">
        <v>111</v>
      </c>
      <c r="C2" s="4"/>
      <c r="D2" s="212" t="s">
        <v>191</v>
      </c>
      <c r="E2" s="4"/>
      <c r="F2" s="211" t="e">
        <f>E139</f>
        <v>#N/A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7" s="5" customFormat="1" ht="18" customHeight="1">
      <c r="A3" s="172"/>
      <c r="B3" s="213" t="s">
        <v>186</v>
      </c>
      <c r="C3" s="216" t="s">
        <v>0</v>
      </c>
      <c r="D3" s="216"/>
      <c r="E3" s="216"/>
      <c r="F3" s="217"/>
      <c r="G3" s="218"/>
    </row>
    <row r="4" spans="1:19" s="7" customFormat="1" ht="15.75">
      <c r="A4" s="215" t="s">
        <v>1</v>
      </c>
      <c r="B4" s="214"/>
      <c r="C4" s="219" t="s">
        <v>2</v>
      </c>
      <c r="D4" s="220"/>
      <c r="E4" s="220"/>
      <c r="F4" s="221"/>
      <c r="G4" s="222"/>
      <c r="H4" s="159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8" s="7" customFormat="1" ht="15.75" customHeight="1">
      <c r="A5" s="236" t="s">
        <v>199</v>
      </c>
      <c r="B5" s="236"/>
      <c r="C5" s="236"/>
      <c r="D5" s="236"/>
      <c r="E5" s="236"/>
      <c r="F5" s="236"/>
      <c r="G5" s="236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8" s="8" customFormat="1" ht="17.25" customHeight="1">
      <c r="A6" s="234" t="s">
        <v>4</v>
      </c>
      <c r="B6" s="235"/>
      <c r="C6" s="235"/>
      <c r="D6" s="235"/>
      <c r="E6" s="235"/>
      <c r="F6" s="235"/>
      <c r="G6" s="235"/>
      <c r="H6" s="159"/>
    </row>
    <row r="7" spans="1:19" ht="17.25" customHeight="1" thickBot="1">
      <c r="A7" s="228" t="s">
        <v>131</v>
      </c>
      <c r="B7" s="228"/>
      <c r="C7" s="228"/>
      <c r="D7" s="228"/>
      <c r="E7" s="229"/>
      <c r="G7" s="174"/>
      <c r="H7" s="159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28.5" customHeight="1" thickBot="1">
      <c r="A8" s="138"/>
      <c r="B8" s="139"/>
      <c r="C8" s="139"/>
      <c r="D8" s="206" t="s">
        <v>7</v>
      </c>
      <c r="E8" s="207" t="s">
        <v>117</v>
      </c>
      <c r="F8" s="205" t="s">
        <v>118</v>
      </c>
      <c r="G8" s="205" t="s">
        <v>188</v>
      </c>
      <c r="H8" s="159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32.25" thickBot="1">
      <c r="A9" s="237" t="s">
        <v>119</v>
      </c>
      <c r="B9" s="134" t="s">
        <v>9</v>
      </c>
      <c r="C9" s="135"/>
      <c r="D9" s="136"/>
      <c r="E9" s="137"/>
      <c r="F9" s="197"/>
      <c r="G9" s="204"/>
      <c r="I9" s="125"/>
      <c r="J9" s="125"/>
      <c r="K9" s="141"/>
      <c r="L9" s="125"/>
      <c r="M9" s="125"/>
      <c r="N9" s="125"/>
      <c r="O9" s="125"/>
      <c r="P9" s="125"/>
      <c r="Q9" s="125"/>
      <c r="R9" s="125"/>
      <c r="S9" s="125"/>
    </row>
    <row r="10" spans="1:19" ht="17.25" thickBot="1" thickTop="1">
      <c r="A10" s="238"/>
      <c r="B10" s="9" t="s">
        <v>10</v>
      </c>
      <c r="C10" s="10"/>
      <c r="D10" s="11">
        <f>IF(ISNUMBER(C10),ROUND(C9/C10,3),0)</f>
        <v>0</v>
      </c>
      <c r="E10" s="92">
        <f>LOOKUP(D10,вспомогательный!$A$2:$A$12,вспомогательный!$B$2:$B$12)</f>
        <v>0</v>
      </c>
      <c r="F10" s="198"/>
      <c r="G10" s="203"/>
      <c r="H10" s="159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 ht="17.25" thickBot="1" thickTop="1">
      <c r="A11" s="238"/>
      <c r="B11" s="12" t="s">
        <v>11</v>
      </c>
      <c r="C11" s="158" t="e">
        <f>LOOKUP(B4,вспомогательный!$H$8:$H$294,вспомогательный!$I$8:$I$29)</f>
        <v>#N/A</v>
      </c>
      <c r="D11" s="13"/>
      <c r="E11" s="93"/>
      <c r="F11" s="198"/>
      <c r="G11" s="203"/>
      <c r="H11" s="159"/>
      <c r="I11" s="125"/>
      <c r="J11" s="125"/>
      <c r="K11" s="125"/>
      <c r="L11" s="141"/>
      <c r="M11" s="125"/>
      <c r="N11" s="125"/>
      <c r="O11" s="125"/>
      <c r="P11" s="125"/>
      <c r="Q11" s="125"/>
      <c r="R11" s="125"/>
      <c r="S11" s="125"/>
    </row>
    <row r="12" spans="1:19" ht="16.5" thickBot="1" thickTop="1">
      <c r="A12" s="238"/>
      <c r="B12" s="14"/>
      <c r="C12" s="15"/>
      <c r="D12" s="16" t="s">
        <v>12</v>
      </c>
      <c r="E12" s="94" t="e">
        <f>ROUND(E10*C11,0)</f>
        <v>#N/A</v>
      </c>
      <c r="F12" s="198"/>
      <c r="G12" s="203"/>
      <c r="H12" s="159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t="32.25" customHeight="1" thickBot="1" thickTop="1">
      <c r="A13" s="227" t="s">
        <v>13</v>
      </c>
      <c r="B13" s="128" t="s">
        <v>14</v>
      </c>
      <c r="C13" s="140" t="s">
        <v>15</v>
      </c>
      <c r="D13" s="18" t="s">
        <v>16</v>
      </c>
      <c r="E13" s="95" t="s">
        <v>17</v>
      </c>
      <c r="F13" s="198"/>
      <c r="G13" s="203"/>
      <c r="H13" s="159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ht="17.25" thickBot="1" thickTop="1">
      <c r="A14" s="227"/>
      <c r="B14" s="129" t="s">
        <v>132</v>
      </c>
      <c r="C14" s="19"/>
      <c r="D14" s="20">
        <v>20</v>
      </c>
      <c r="E14" s="96">
        <f aca="true" t="shared" si="0" ref="E14:E21">C14*D14</f>
        <v>0</v>
      </c>
      <c r="F14" s="198"/>
      <c r="G14" s="203"/>
      <c r="H14" s="159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ht="17.25" thickBot="1" thickTop="1">
      <c r="A15" s="227"/>
      <c r="B15" s="130" t="s">
        <v>20</v>
      </c>
      <c r="C15" s="19"/>
      <c r="D15" s="20">
        <v>15</v>
      </c>
      <c r="E15" s="96">
        <f t="shared" si="0"/>
        <v>0</v>
      </c>
      <c r="F15" s="198"/>
      <c r="G15" s="203"/>
      <c r="H15" s="159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ht="17.25" thickBot="1" thickTop="1">
      <c r="A16" s="227"/>
      <c r="B16" s="129" t="s">
        <v>133</v>
      </c>
      <c r="C16" s="19"/>
      <c r="D16" s="20">
        <v>12</v>
      </c>
      <c r="E16" s="96">
        <f t="shared" si="0"/>
        <v>0</v>
      </c>
      <c r="F16" s="198"/>
      <c r="G16" s="203"/>
      <c r="H16" s="159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ht="17.25" thickBot="1" thickTop="1">
      <c r="A17" s="227"/>
      <c r="B17" s="130" t="s">
        <v>23</v>
      </c>
      <c r="C17" s="19"/>
      <c r="D17" s="20">
        <v>9</v>
      </c>
      <c r="E17" s="96">
        <f t="shared" si="0"/>
        <v>0</v>
      </c>
      <c r="F17" s="198"/>
      <c r="G17" s="203"/>
      <c r="H17" s="159"/>
      <c r="I17" s="8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7.25" thickBot="1" thickTop="1">
      <c r="A18" s="227"/>
      <c r="B18" s="129" t="s">
        <v>134</v>
      </c>
      <c r="C18" s="19"/>
      <c r="D18" s="20">
        <v>8</v>
      </c>
      <c r="E18" s="96">
        <f t="shared" si="0"/>
        <v>0</v>
      </c>
      <c r="F18" s="198"/>
      <c r="G18" s="203"/>
      <c r="H18" s="159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ht="17.25" thickBot="1" thickTop="1">
      <c r="A19" s="227"/>
      <c r="B19" s="130" t="s">
        <v>23</v>
      </c>
      <c r="C19" s="19"/>
      <c r="D19" s="20">
        <v>5</v>
      </c>
      <c r="E19" s="96">
        <f t="shared" si="0"/>
        <v>0</v>
      </c>
      <c r="F19" s="198"/>
      <c r="G19" s="203"/>
      <c r="H19" s="159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1:19" ht="17.25" thickBot="1" thickTop="1">
      <c r="A20" s="227"/>
      <c r="B20" s="129" t="s">
        <v>135</v>
      </c>
      <c r="C20" s="19"/>
      <c r="D20" s="20">
        <v>4</v>
      </c>
      <c r="E20" s="96">
        <f t="shared" si="0"/>
        <v>0</v>
      </c>
      <c r="F20" s="198"/>
      <c r="G20" s="203"/>
      <c r="H20" s="159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7.25" thickBot="1" thickTop="1">
      <c r="A21" s="227"/>
      <c r="B21" s="131" t="s">
        <v>20</v>
      </c>
      <c r="C21" s="10"/>
      <c r="D21" s="21">
        <v>3</v>
      </c>
      <c r="E21" s="97">
        <f t="shared" si="0"/>
        <v>0</v>
      </c>
      <c r="F21" s="198"/>
      <c r="G21" s="203"/>
      <c r="H21" s="159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1:19" ht="32.25" customHeight="1" thickBot="1" thickTop="1">
      <c r="A22" s="227"/>
      <c r="B22" s="128" t="s">
        <v>29</v>
      </c>
      <c r="C22" s="140" t="s">
        <v>15</v>
      </c>
      <c r="D22" s="17" t="s">
        <v>16</v>
      </c>
      <c r="E22" s="17" t="s">
        <v>17</v>
      </c>
      <c r="F22" s="198"/>
      <c r="G22" s="203"/>
      <c r="H22" s="159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ht="20.25" customHeight="1" thickBot="1" thickTop="1">
      <c r="A23" s="227"/>
      <c r="B23" s="129" t="s">
        <v>107</v>
      </c>
      <c r="C23" s="89"/>
      <c r="D23" s="90"/>
      <c r="E23" s="95"/>
      <c r="F23" s="198"/>
      <c r="G23" s="204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  <row r="24" spans="1:7" ht="17.25" thickBot="1" thickTop="1">
      <c r="A24" s="227"/>
      <c r="B24" s="132" t="s">
        <v>136</v>
      </c>
      <c r="C24" s="22"/>
      <c r="D24" s="23">
        <v>8</v>
      </c>
      <c r="E24" s="98">
        <f>C24*D24</f>
        <v>0</v>
      </c>
      <c r="F24" s="198"/>
      <c r="G24" s="204"/>
    </row>
    <row r="25" spans="1:9" ht="17.25" thickBot="1" thickTop="1">
      <c r="A25" s="227"/>
      <c r="B25" s="130" t="s">
        <v>106</v>
      </c>
      <c r="C25" s="19"/>
      <c r="D25" s="20">
        <v>5</v>
      </c>
      <c r="E25" s="96">
        <f>C25*D25</f>
        <v>0</v>
      </c>
      <c r="F25" s="198"/>
      <c r="G25" s="204"/>
      <c r="I25" s="6"/>
    </row>
    <row r="26" spans="1:9" ht="17.25" thickBot="1" thickTop="1">
      <c r="A26" s="227"/>
      <c r="B26" s="129" t="s">
        <v>169</v>
      </c>
      <c r="C26" s="169"/>
      <c r="D26" s="20"/>
      <c r="E26" s="96"/>
      <c r="F26" s="198"/>
      <c r="G26" s="204"/>
      <c r="I26" s="6"/>
    </row>
    <row r="27" spans="1:7" ht="17.25" thickBot="1" thickTop="1">
      <c r="A27" s="227"/>
      <c r="B27" s="132" t="s">
        <v>137</v>
      </c>
      <c r="C27" s="19"/>
      <c r="D27" s="20">
        <v>4</v>
      </c>
      <c r="E27" s="96">
        <f>C27*D27</f>
        <v>0</v>
      </c>
      <c r="F27" s="198"/>
      <c r="G27" s="204"/>
    </row>
    <row r="28" spans="1:7" ht="17.25" thickBot="1" thickTop="1">
      <c r="A28" s="227"/>
      <c r="B28" s="130" t="s">
        <v>34</v>
      </c>
      <c r="C28" s="22"/>
      <c r="D28" s="24">
        <v>3</v>
      </c>
      <c r="E28" s="98">
        <f>C28*D28</f>
        <v>0</v>
      </c>
      <c r="F28" s="198"/>
      <c r="G28" s="204"/>
    </row>
    <row r="29" spans="1:7" ht="17.25" thickBot="1" thickTop="1">
      <c r="A29" s="227"/>
      <c r="B29" s="133"/>
      <c r="C29" s="14"/>
      <c r="D29" s="25" t="s">
        <v>35</v>
      </c>
      <c r="E29" s="94">
        <f>IF(SUM(E14:E21,E24:E28)&gt;40,40,SUM(E14:E21,E24:E28))</f>
        <v>0</v>
      </c>
      <c r="F29" s="199"/>
      <c r="G29" s="204"/>
    </row>
    <row r="30" spans="1:7" ht="48.75" thickBot="1" thickTop="1">
      <c r="A30" s="227" t="s">
        <v>110</v>
      </c>
      <c r="B30" s="142" t="s">
        <v>108</v>
      </c>
      <c r="C30" s="26"/>
      <c r="D30" s="27"/>
      <c r="E30" s="99"/>
      <c r="F30" s="199"/>
      <c r="G30" s="204"/>
    </row>
    <row r="31" spans="1:7" ht="33" thickBot="1" thickTop="1">
      <c r="A31" s="227"/>
      <c r="B31" s="28" t="s">
        <v>109</v>
      </c>
      <c r="C31" s="29"/>
      <c r="D31" s="30">
        <f>IF(ISNUMBER(C31),ROUND(C30/C31,3),0)</f>
        <v>0</v>
      </c>
      <c r="E31" s="93"/>
      <c r="F31" s="199"/>
      <c r="G31" s="204"/>
    </row>
    <row r="32" spans="1:7" ht="17.25" thickBot="1" thickTop="1">
      <c r="A32" s="227"/>
      <c r="B32" s="31"/>
      <c r="C32" s="32"/>
      <c r="D32" s="25" t="s">
        <v>37</v>
      </c>
      <c r="E32" s="94">
        <f>LOOKUP(D31,вспомогательный!$A$16:$A$21,вспомогательный!$B$16:$B$21)</f>
        <v>0</v>
      </c>
      <c r="F32" s="199"/>
      <c r="G32" s="204"/>
    </row>
    <row r="33" spans="1:7" ht="64.5" customHeight="1" thickBot="1" thickTop="1">
      <c r="A33" s="227" t="s">
        <v>130</v>
      </c>
      <c r="B33" s="142" t="s">
        <v>170</v>
      </c>
      <c r="C33" s="26"/>
      <c r="D33" s="27"/>
      <c r="E33" s="99"/>
      <c r="F33" s="198"/>
      <c r="G33" s="204"/>
    </row>
    <row r="34" spans="1:7" ht="48.75" thickBot="1" thickTop="1">
      <c r="A34" s="227"/>
      <c r="B34" s="28" t="s">
        <v>36</v>
      </c>
      <c r="C34" s="29"/>
      <c r="D34" s="30">
        <f>IF(ISNUMBER(C34),ROUND(C33/C34,3),0)</f>
        <v>0</v>
      </c>
      <c r="E34" s="93"/>
      <c r="F34" s="198"/>
      <c r="G34" s="204"/>
    </row>
    <row r="35" spans="1:7" ht="17.25" thickBot="1" thickTop="1">
      <c r="A35" s="227"/>
      <c r="B35" s="31"/>
      <c r="C35" s="32"/>
      <c r="D35" s="25" t="s">
        <v>40</v>
      </c>
      <c r="E35" s="94">
        <f>LOOKUP(D34,вспомогательный!$A$24:$A$31,вспомогательный!$B$24:$B$31)</f>
        <v>0</v>
      </c>
      <c r="F35" s="198"/>
      <c r="G35" s="204"/>
    </row>
    <row r="36" spans="1:7" ht="19.5" thickBot="1" thickTop="1">
      <c r="A36" s="33"/>
      <c r="B36" s="34"/>
      <c r="C36" s="35"/>
      <c r="D36" s="170" t="s">
        <v>38</v>
      </c>
      <c r="E36" s="171" t="e">
        <f>IF(SUM(E12,E32,E29,E35)&gt;80,80,SUM(E12,E32,E29,E35))</f>
        <v>#N/A</v>
      </c>
      <c r="F36" s="200"/>
      <c r="G36" s="204"/>
    </row>
    <row r="37" spans="1:7" ht="34.5" customHeight="1">
      <c r="A37" s="232" t="s">
        <v>39</v>
      </c>
      <c r="B37" s="232"/>
      <c r="C37" s="232"/>
      <c r="D37" s="232"/>
      <c r="E37" s="232"/>
      <c r="F37" s="232"/>
      <c r="G37" s="233"/>
    </row>
    <row r="38" spans="1:7" ht="12.75" customHeight="1" thickBot="1">
      <c r="A38" s="251" t="s">
        <v>193</v>
      </c>
      <c r="B38" s="252"/>
      <c r="C38" s="252"/>
      <c r="D38" s="252"/>
      <c r="E38" s="252"/>
      <c r="F38" s="253"/>
      <c r="G38" s="204"/>
    </row>
    <row r="39" spans="1:7" ht="45" customHeight="1" thickBot="1">
      <c r="A39" s="224" t="s">
        <v>113</v>
      </c>
      <c r="B39" s="190" t="s">
        <v>192</v>
      </c>
      <c r="C39" s="191"/>
      <c r="D39" s="192" t="s">
        <v>16</v>
      </c>
      <c r="E39" s="155" t="s">
        <v>117</v>
      </c>
      <c r="F39" s="201" t="s">
        <v>118</v>
      </c>
      <c r="G39" s="208" t="s">
        <v>188</v>
      </c>
    </row>
    <row r="40" spans="1:7" ht="33.75" customHeight="1" thickBot="1" thickTop="1">
      <c r="A40" s="225"/>
      <c r="B40" s="37" t="s">
        <v>190</v>
      </c>
      <c r="C40" s="38"/>
      <c r="D40" s="39">
        <f>IF(ISNUMBER(C40),ROUND(C39/C40,2),0)</f>
        <v>0</v>
      </c>
      <c r="E40" s="54"/>
      <c r="F40" s="198"/>
      <c r="G40" s="204"/>
    </row>
    <row r="41" spans="1:7" ht="18" customHeight="1" thickBot="1" thickTop="1">
      <c r="A41" s="226"/>
      <c r="B41" s="193"/>
      <c r="C41" s="194"/>
      <c r="D41" s="195" t="s">
        <v>44</v>
      </c>
      <c r="E41" s="196">
        <f>LOOKUP(D40,вспомогательный!$E$3:$E$10,вспомогательный!$F$3:$F$10)</f>
        <v>0</v>
      </c>
      <c r="F41" s="198"/>
      <c r="G41" s="204"/>
    </row>
    <row r="42" spans="1:7" ht="45" customHeight="1" thickBot="1">
      <c r="A42" s="224" t="s">
        <v>113</v>
      </c>
      <c r="B42" s="190" t="s">
        <v>150</v>
      </c>
      <c r="C42" s="191"/>
      <c r="D42" s="192"/>
      <c r="E42" s="192"/>
      <c r="F42" s="192"/>
      <c r="G42" s="192"/>
    </row>
    <row r="43" spans="1:7" ht="33" thickBot="1" thickTop="1">
      <c r="A43" s="225"/>
      <c r="B43" s="37" t="s">
        <v>151</v>
      </c>
      <c r="C43" s="38"/>
      <c r="D43" s="39">
        <f>IF(ISNUMBER(C43),ROUND(C42/C43,2),0)</f>
        <v>0</v>
      </c>
      <c r="E43" s="54"/>
      <c r="F43" s="198"/>
      <c r="G43" s="204"/>
    </row>
    <row r="44" spans="1:7" ht="17.25" thickBot="1" thickTop="1">
      <c r="A44" s="226"/>
      <c r="B44" s="193"/>
      <c r="C44" s="194"/>
      <c r="D44" s="195" t="s">
        <v>44</v>
      </c>
      <c r="E44" s="196">
        <f>LOOKUP(D43,вспомогательный!$E$3:$E$10,вспомогательный!$F$3:$F$10)</f>
        <v>0</v>
      </c>
      <c r="F44" s="198"/>
      <c r="G44" s="204"/>
    </row>
    <row r="45" spans="1:7" ht="32.25" customHeight="1" thickBot="1">
      <c r="A45" s="230" t="s">
        <v>120</v>
      </c>
      <c r="B45" s="254" t="s">
        <v>144</v>
      </c>
      <c r="C45" s="255"/>
      <c r="D45" s="256"/>
      <c r="E45" s="119" t="s">
        <v>17</v>
      </c>
      <c r="F45" s="197"/>
      <c r="G45" s="204"/>
    </row>
    <row r="46" spans="1:7" ht="17.25" thickBot="1" thickTop="1">
      <c r="A46" s="231"/>
      <c r="B46" s="157" t="s">
        <v>51</v>
      </c>
      <c r="C46" s="52"/>
      <c r="D46" s="156">
        <v>10</v>
      </c>
      <c r="E46" s="102">
        <f>C46*D46</f>
        <v>0</v>
      </c>
      <c r="F46" s="198"/>
      <c r="G46" s="204"/>
    </row>
    <row r="47" spans="1:7" ht="17.25" thickBot="1" thickTop="1">
      <c r="A47" s="231"/>
      <c r="B47" s="51" t="s">
        <v>52</v>
      </c>
      <c r="C47" s="53"/>
      <c r="D47" s="20">
        <v>8</v>
      </c>
      <c r="E47" s="103">
        <f>C47*D47</f>
        <v>0</v>
      </c>
      <c r="F47" s="198"/>
      <c r="G47" s="204"/>
    </row>
    <row r="48" spans="1:7" ht="17.25" thickBot="1" thickTop="1">
      <c r="A48" s="231"/>
      <c r="B48" s="51" t="s">
        <v>53</v>
      </c>
      <c r="C48" s="53"/>
      <c r="D48" s="20">
        <v>5</v>
      </c>
      <c r="E48" s="103">
        <f>C48*D48</f>
        <v>0</v>
      </c>
      <c r="F48" s="198"/>
      <c r="G48" s="204"/>
    </row>
    <row r="49" spans="1:7" ht="17.25" thickBot="1" thickTop="1">
      <c r="A49" s="231"/>
      <c r="B49" s="51" t="s">
        <v>54</v>
      </c>
      <c r="C49" s="53"/>
      <c r="D49" s="20">
        <v>3</v>
      </c>
      <c r="E49" s="103">
        <f>C49*D49</f>
        <v>0</v>
      </c>
      <c r="F49" s="198"/>
      <c r="G49" s="204"/>
    </row>
    <row r="50" spans="1:7" ht="17.25" thickBot="1" thickTop="1">
      <c r="A50" s="231"/>
      <c r="B50" s="58" t="s">
        <v>147</v>
      </c>
      <c r="C50" s="53"/>
      <c r="D50" s="20">
        <v>2</v>
      </c>
      <c r="E50" s="103">
        <f>C50*D50</f>
        <v>0</v>
      </c>
      <c r="F50" s="198"/>
      <c r="G50" s="204"/>
    </row>
    <row r="51" spans="1:7" ht="17.25" thickBot="1" thickTop="1">
      <c r="A51" s="231"/>
      <c r="B51" s="147"/>
      <c r="C51" s="145"/>
      <c r="D51" s="146" t="s">
        <v>45</v>
      </c>
      <c r="E51" s="148">
        <f>IF(SUM(E46:E50)&gt;20,20,SUM(E46:E50))</f>
        <v>0</v>
      </c>
      <c r="F51" s="198"/>
      <c r="G51" s="204"/>
    </row>
    <row r="52" spans="1:7" ht="49.5" customHeight="1" thickBot="1" thickTop="1">
      <c r="A52" s="227" t="s">
        <v>138</v>
      </c>
      <c r="B52" s="150" t="s">
        <v>161</v>
      </c>
      <c r="C52" s="50" t="s">
        <v>15</v>
      </c>
      <c r="D52" s="50" t="s">
        <v>16</v>
      </c>
      <c r="E52" s="119" t="s">
        <v>17</v>
      </c>
      <c r="F52" s="198"/>
      <c r="G52" s="204"/>
    </row>
    <row r="53" spans="1:7" ht="17.25" thickBot="1" thickTop="1">
      <c r="A53" s="227"/>
      <c r="B53" s="42" t="s">
        <v>41</v>
      </c>
      <c r="C53" s="38"/>
      <c r="D53" s="43">
        <v>3</v>
      </c>
      <c r="E53" s="101">
        <f>C53*D53</f>
        <v>0</v>
      </c>
      <c r="F53" s="198"/>
      <c r="G53" s="204"/>
    </row>
    <row r="54" spans="1:7" ht="17.25" thickBot="1" thickTop="1">
      <c r="A54" s="227"/>
      <c r="B54" s="42" t="s">
        <v>42</v>
      </c>
      <c r="C54" s="38"/>
      <c r="D54" s="43">
        <v>2</v>
      </c>
      <c r="E54" s="101">
        <f>C54*D54</f>
        <v>0</v>
      </c>
      <c r="F54" s="198"/>
      <c r="G54" s="204"/>
    </row>
    <row r="55" spans="1:7" ht="17.25" thickBot="1" thickTop="1">
      <c r="A55" s="227"/>
      <c r="B55" s="42" t="s">
        <v>43</v>
      </c>
      <c r="C55" s="38"/>
      <c r="D55" s="44">
        <v>1</v>
      </c>
      <c r="E55" s="14">
        <f>C55*D55</f>
        <v>0</v>
      </c>
      <c r="F55" s="198"/>
      <c r="G55" s="204"/>
    </row>
    <row r="56" spans="1:7" ht="14.25" thickBot="1" thickTop="1">
      <c r="A56" s="227"/>
      <c r="B56" s="14"/>
      <c r="C56" s="40"/>
      <c r="D56" s="45" t="s">
        <v>47</v>
      </c>
      <c r="E56" s="94">
        <f>IF(SUM(E53:E55)&gt;10,10,SUM(E53:E55))</f>
        <v>0</v>
      </c>
      <c r="F56" s="198"/>
      <c r="G56" s="204"/>
    </row>
    <row r="57" spans="1:12" ht="66.75" customHeight="1" thickBot="1" thickTop="1">
      <c r="A57" s="227" t="s">
        <v>178</v>
      </c>
      <c r="B57" s="149" t="s">
        <v>145</v>
      </c>
      <c r="C57" s="46"/>
      <c r="D57" s="166"/>
      <c r="E57" s="167"/>
      <c r="F57" s="198"/>
      <c r="G57" s="204"/>
      <c r="I57" s="2"/>
      <c r="J57" s="2"/>
      <c r="K57" s="14"/>
      <c r="L57" s="14"/>
    </row>
    <row r="58" spans="1:12" ht="48.75" customHeight="1" thickBot="1" thickTop="1">
      <c r="A58" s="227"/>
      <c r="B58" s="257" t="s">
        <v>141</v>
      </c>
      <c r="C58" s="258"/>
      <c r="D58" s="41" t="s">
        <v>189</v>
      </c>
      <c r="E58" s="94">
        <f>LOOKUP(C57,вспомогательный!$E$22:$E$31,вспомогательный!$F$22:$F$31)</f>
        <v>0</v>
      </c>
      <c r="F58" s="198"/>
      <c r="G58" s="204"/>
      <c r="I58" s="2"/>
      <c r="J58" s="2"/>
      <c r="K58" s="14"/>
      <c r="L58" s="14"/>
    </row>
    <row r="59" spans="1:12" ht="33.75" customHeight="1" thickBot="1" thickTop="1">
      <c r="A59" s="227" t="s">
        <v>139</v>
      </c>
      <c r="B59" s="242" t="s">
        <v>146</v>
      </c>
      <c r="C59" s="243"/>
      <c r="D59" s="243"/>
      <c r="E59" s="244"/>
      <c r="F59" s="198"/>
      <c r="G59" s="204"/>
      <c r="I59" s="2"/>
      <c r="J59" s="2"/>
      <c r="K59" s="14"/>
      <c r="L59" s="14"/>
    </row>
    <row r="60" spans="1:12" ht="24.75" customHeight="1" thickBot="1" thickTop="1">
      <c r="A60" s="227"/>
      <c r="B60" s="48" t="s">
        <v>112</v>
      </c>
      <c r="C60" s="49" t="s">
        <v>46</v>
      </c>
      <c r="D60" s="50" t="s">
        <v>16</v>
      </c>
      <c r="E60" s="100" t="s">
        <v>17</v>
      </c>
      <c r="F60" s="198"/>
      <c r="G60" s="204"/>
      <c r="I60" s="2"/>
      <c r="J60" s="2"/>
      <c r="K60" s="14"/>
      <c r="L60" s="14"/>
    </row>
    <row r="61" spans="1:12" ht="30.75" customHeight="1" thickBot="1" thickTop="1">
      <c r="A61" s="227"/>
      <c r="B61" s="51" t="s">
        <v>197</v>
      </c>
      <c r="C61" s="52"/>
      <c r="D61" s="20">
        <v>10</v>
      </c>
      <c r="E61" s="102">
        <f aca="true" t="shared" si="1" ref="E61:E68">C61*D61</f>
        <v>0</v>
      </c>
      <c r="F61" s="198"/>
      <c r="G61" s="204"/>
      <c r="I61" s="2"/>
      <c r="J61" s="2"/>
      <c r="K61" s="14"/>
      <c r="L61" s="14"/>
    </row>
    <row r="62" spans="1:12" ht="15" customHeight="1" thickBot="1" thickTop="1">
      <c r="A62" s="227"/>
      <c r="B62" s="51" t="s">
        <v>123</v>
      </c>
      <c r="C62" s="52"/>
      <c r="D62" s="20">
        <v>7</v>
      </c>
      <c r="E62" s="102">
        <f t="shared" si="1"/>
        <v>0</v>
      </c>
      <c r="F62" s="198"/>
      <c r="G62" s="204"/>
      <c r="I62" s="2"/>
      <c r="J62" s="2"/>
      <c r="K62" s="14"/>
      <c r="L62" s="14"/>
    </row>
    <row r="63" spans="1:7" ht="14.25" customHeight="1" thickBot="1" thickTop="1">
      <c r="A63" s="227"/>
      <c r="B63" s="51" t="s">
        <v>124</v>
      </c>
      <c r="C63" s="52"/>
      <c r="D63" s="20">
        <v>5</v>
      </c>
      <c r="E63" s="102">
        <f t="shared" si="1"/>
        <v>0</v>
      </c>
      <c r="F63" s="198"/>
      <c r="G63" s="204"/>
    </row>
    <row r="64" spans="1:7" ht="30.75" customHeight="1" thickBot="1" thickTop="1">
      <c r="A64" s="227"/>
      <c r="B64" s="51" t="s">
        <v>125</v>
      </c>
      <c r="C64" s="53"/>
      <c r="D64" s="120">
        <v>7</v>
      </c>
      <c r="E64" s="102">
        <f t="shared" si="1"/>
        <v>0</v>
      </c>
      <c r="F64" s="198"/>
      <c r="G64" s="204"/>
    </row>
    <row r="65" spans="1:7" ht="17.25" thickBot="1" thickTop="1">
      <c r="A65" s="227"/>
      <c r="B65" s="51" t="s">
        <v>196</v>
      </c>
      <c r="C65" s="53"/>
      <c r="D65" s="121">
        <v>5</v>
      </c>
      <c r="E65" s="102">
        <f t="shared" si="1"/>
        <v>0</v>
      </c>
      <c r="F65" s="198"/>
      <c r="G65" s="204"/>
    </row>
    <row r="66" spans="1:7" ht="15.75" customHeight="1" thickBot="1" thickTop="1">
      <c r="A66" s="227"/>
      <c r="B66" s="51" t="s">
        <v>126</v>
      </c>
      <c r="C66" s="53"/>
      <c r="D66" s="24">
        <v>5</v>
      </c>
      <c r="E66" s="102">
        <f t="shared" si="1"/>
        <v>0</v>
      </c>
      <c r="F66" s="198"/>
      <c r="G66" s="204"/>
    </row>
    <row r="67" spans="1:7" ht="15.75" customHeight="1" thickBot="1" thickTop="1">
      <c r="A67" s="227"/>
      <c r="B67" s="51" t="s">
        <v>127</v>
      </c>
      <c r="C67" s="53"/>
      <c r="D67" s="24">
        <v>3</v>
      </c>
      <c r="E67" s="102">
        <f t="shared" si="1"/>
        <v>0</v>
      </c>
      <c r="F67" s="198"/>
      <c r="G67" s="204"/>
    </row>
    <row r="68" spans="1:7" ht="30.75" customHeight="1" thickBot="1" thickTop="1">
      <c r="A68" s="227"/>
      <c r="B68" s="51" t="s">
        <v>187</v>
      </c>
      <c r="C68" s="38"/>
      <c r="D68" s="24">
        <v>3</v>
      </c>
      <c r="E68" s="102">
        <f t="shared" si="1"/>
        <v>0</v>
      </c>
      <c r="F68" s="198"/>
      <c r="G68" s="204"/>
    </row>
    <row r="69" spans="1:7" ht="14.25" thickBot="1" thickTop="1">
      <c r="A69" s="227"/>
      <c r="B69" s="54"/>
      <c r="C69" s="54"/>
      <c r="D69" s="45" t="s">
        <v>55</v>
      </c>
      <c r="E69" s="94">
        <f>IF(SUM(E61:E68)&gt;20,20,SUM(E61:E68))</f>
        <v>0</v>
      </c>
      <c r="F69" s="198"/>
      <c r="G69" s="204"/>
    </row>
    <row r="70" spans="1:7" ht="19.5" customHeight="1" thickTop="1">
      <c r="A70" s="55"/>
      <c r="B70" s="56"/>
      <c r="C70" s="57"/>
      <c r="D70" s="143" t="s">
        <v>48</v>
      </c>
      <c r="E70" s="144">
        <f>IF(SUM(E44,E51,E56,E58,E69)&gt;90,90,SUM(E44,E51,E56,E58,E69))</f>
        <v>0</v>
      </c>
      <c r="F70" s="200"/>
      <c r="G70" s="204"/>
    </row>
    <row r="71" spans="1:7" ht="25.5" customHeight="1">
      <c r="A71" s="239" t="s">
        <v>49</v>
      </c>
      <c r="B71" s="240"/>
      <c r="C71" s="240"/>
      <c r="D71" s="240"/>
      <c r="E71" s="240"/>
      <c r="F71" s="240"/>
      <c r="G71" s="241"/>
    </row>
    <row r="72" spans="1:7" ht="17.25" customHeight="1" thickBot="1">
      <c r="A72" s="249" t="s">
        <v>140</v>
      </c>
      <c r="B72" s="249"/>
      <c r="C72" s="249"/>
      <c r="D72" s="249"/>
      <c r="E72" s="250"/>
      <c r="F72" s="197"/>
      <c r="G72" s="204"/>
    </row>
    <row r="73" spans="1:7" ht="64.5" customHeight="1" thickBot="1">
      <c r="A73" s="237" t="s">
        <v>179</v>
      </c>
      <c r="B73" s="209" t="s">
        <v>160</v>
      </c>
      <c r="C73" s="49" t="s">
        <v>50</v>
      </c>
      <c r="D73" s="67" t="s">
        <v>16</v>
      </c>
      <c r="E73" s="210" t="s">
        <v>117</v>
      </c>
      <c r="F73" s="201" t="s">
        <v>118</v>
      </c>
      <c r="G73" s="208" t="s">
        <v>188</v>
      </c>
    </row>
    <row r="74" spans="1:7" ht="17.25" thickBot="1" thickTop="1">
      <c r="A74" s="238"/>
      <c r="B74" s="51" t="s">
        <v>51</v>
      </c>
      <c r="C74" s="61"/>
      <c r="D74" s="20">
        <v>10</v>
      </c>
      <c r="E74" s="107">
        <f>C74*D74</f>
        <v>0</v>
      </c>
      <c r="F74" s="198"/>
      <c r="G74" s="204"/>
    </row>
    <row r="75" spans="1:7" ht="17.25" thickBot="1" thickTop="1">
      <c r="A75" s="238"/>
      <c r="B75" s="51" t="s">
        <v>52</v>
      </c>
      <c r="C75" s="53"/>
      <c r="D75" s="20">
        <v>8</v>
      </c>
      <c r="E75" s="107">
        <f>C75*D75</f>
        <v>0</v>
      </c>
      <c r="F75" s="198"/>
      <c r="G75" s="204"/>
    </row>
    <row r="76" spans="1:7" ht="17.25" thickBot="1" thickTop="1">
      <c r="A76" s="238"/>
      <c r="B76" s="51" t="s">
        <v>53</v>
      </c>
      <c r="C76" s="53"/>
      <c r="D76" s="20">
        <v>6</v>
      </c>
      <c r="E76" s="107">
        <f>C76*D76</f>
        <v>0</v>
      </c>
      <c r="F76" s="198"/>
      <c r="G76" s="204"/>
    </row>
    <row r="77" spans="1:7" ht="17.25" thickBot="1" thickTop="1">
      <c r="A77" s="238"/>
      <c r="B77" s="51" t="s">
        <v>54</v>
      </c>
      <c r="C77" s="53"/>
      <c r="D77" s="20">
        <v>5</v>
      </c>
      <c r="E77" s="107">
        <f>C77*D77</f>
        <v>0</v>
      </c>
      <c r="F77" s="198"/>
      <c r="G77" s="204"/>
    </row>
    <row r="78" spans="1:7" ht="17.25" thickBot="1" thickTop="1">
      <c r="A78" s="238"/>
      <c r="B78" s="51" t="s">
        <v>43</v>
      </c>
      <c r="C78" s="38"/>
      <c r="D78" s="47">
        <v>3</v>
      </c>
      <c r="E78" s="108">
        <f>C78*D78</f>
        <v>0</v>
      </c>
      <c r="F78" s="198"/>
      <c r="G78" s="204"/>
    </row>
    <row r="79" spans="1:7" ht="17.25" thickBot="1" thickTop="1">
      <c r="A79" s="238"/>
      <c r="B79" s="59"/>
      <c r="C79" s="14"/>
      <c r="D79" s="60" t="s">
        <v>58</v>
      </c>
      <c r="E79" s="105">
        <f>IF(SUM(E74:E78)&gt;30,30,SUM(E74:E78))</f>
        <v>0</v>
      </c>
      <c r="F79" s="198"/>
      <c r="G79" s="204"/>
    </row>
    <row r="80" spans="1:7" ht="16.5" customHeight="1" thickBot="1" thickTop="1">
      <c r="A80" s="231" t="s">
        <v>180</v>
      </c>
      <c r="B80" s="123" t="s">
        <v>194</v>
      </c>
      <c r="C80" s="17" t="s">
        <v>50</v>
      </c>
      <c r="D80" s="18" t="s">
        <v>16</v>
      </c>
      <c r="E80" s="104" t="s">
        <v>17</v>
      </c>
      <c r="F80" s="198"/>
      <c r="G80" s="204"/>
    </row>
    <row r="81" spans="1:7" ht="48.75" customHeight="1" thickBot="1" thickTop="1">
      <c r="A81" s="231"/>
      <c r="B81" s="151" t="s">
        <v>198</v>
      </c>
      <c r="C81" s="53"/>
      <c r="D81" s="20">
        <v>5</v>
      </c>
      <c r="E81" s="109">
        <f>C81*D81</f>
        <v>0</v>
      </c>
      <c r="F81" s="198"/>
      <c r="G81" s="204"/>
    </row>
    <row r="82" spans="1:7" ht="35.25" customHeight="1" thickBot="1" thickTop="1">
      <c r="A82" s="231"/>
      <c r="B82" s="151" t="s">
        <v>56</v>
      </c>
      <c r="C82" s="53"/>
      <c r="D82" s="20">
        <v>3</v>
      </c>
      <c r="E82" s="107">
        <f>C82*D82</f>
        <v>0</v>
      </c>
      <c r="F82" s="198"/>
      <c r="G82" s="204"/>
    </row>
    <row r="83" spans="1:7" ht="15.75" customHeight="1" thickBot="1" thickTop="1">
      <c r="A83" s="231"/>
      <c r="B83" s="151" t="s">
        <v>195</v>
      </c>
      <c r="C83" s="53"/>
      <c r="D83" s="20">
        <v>2</v>
      </c>
      <c r="E83" s="110">
        <f>C83*D83</f>
        <v>0</v>
      </c>
      <c r="F83" s="198"/>
      <c r="G83" s="204"/>
    </row>
    <row r="84" spans="1:7" ht="31.5" customHeight="1" thickBot="1" thickTop="1">
      <c r="A84" s="231"/>
      <c r="B84" s="151" t="s">
        <v>159</v>
      </c>
      <c r="C84" s="53"/>
      <c r="D84" s="20">
        <v>1</v>
      </c>
      <c r="E84" s="111">
        <f>C84*D84</f>
        <v>0</v>
      </c>
      <c r="F84" s="198"/>
      <c r="G84" s="204"/>
    </row>
    <row r="85" spans="1:7" ht="17.25" thickBot="1" thickTop="1">
      <c r="A85" s="231"/>
      <c r="B85" s="59" t="s">
        <v>57</v>
      </c>
      <c r="C85" s="14"/>
      <c r="D85" s="60" t="s">
        <v>62</v>
      </c>
      <c r="E85" s="105">
        <f>IF(SUM(E81:E84)&gt;10,10,SUM(E81:E84))</f>
        <v>0</v>
      </c>
      <c r="F85" s="198"/>
      <c r="G85" s="204"/>
    </row>
    <row r="86" spans="1:7" ht="33" thickBot="1" thickTop="1">
      <c r="A86" s="238" t="s">
        <v>181</v>
      </c>
      <c r="B86" s="124" t="s">
        <v>59</v>
      </c>
      <c r="C86" s="49" t="s">
        <v>50</v>
      </c>
      <c r="D86" s="18" t="s">
        <v>16</v>
      </c>
      <c r="E86" s="106" t="s">
        <v>17</v>
      </c>
      <c r="F86" s="198"/>
      <c r="G86" s="204"/>
    </row>
    <row r="87" spans="1:7" ht="17.25" thickBot="1" thickTop="1">
      <c r="A87" s="238"/>
      <c r="B87" s="152" t="s">
        <v>128</v>
      </c>
      <c r="C87" s="53"/>
      <c r="D87" s="20">
        <v>20</v>
      </c>
      <c r="E87" s="107">
        <f aca="true" t="shared" si="2" ref="E87:E97">C87*D87</f>
        <v>0</v>
      </c>
      <c r="F87" s="198"/>
      <c r="G87" s="204"/>
    </row>
    <row r="88" spans="1:7" ht="17.25" thickBot="1" thickTop="1">
      <c r="A88" s="238"/>
      <c r="B88" s="63" t="s">
        <v>60</v>
      </c>
      <c r="C88" s="53"/>
      <c r="D88" s="20">
        <v>16</v>
      </c>
      <c r="E88" s="107">
        <f t="shared" si="2"/>
        <v>0</v>
      </c>
      <c r="F88" s="198"/>
      <c r="G88" s="204"/>
    </row>
    <row r="89" spans="1:7" ht="17.25" thickBot="1" thickTop="1">
      <c r="A89" s="238"/>
      <c r="B89" s="63" t="s">
        <v>61</v>
      </c>
      <c r="C89" s="53"/>
      <c r="D89" s="20">
        <v>10</v>
      </c>
      <c r="E89" s="107">
        <f t="shared" si="2"/>
        <v>0</v>
      </c>
      <c r="F89" s="198"/>
      <c r="G89" s="204"/>
    </row>
    <row r="90" spans="1:7" ht="17.25" thickBot="1" thickTop="1">
      <c r="A90" s="238"/>
      <c r="B90" s="152" t="s">
        <v>129</v>
      </c>
      <c r="C90" s="53"/>
      <c r="D90" s="20">
        <v>12</v>
      </c>
      <c r="E90" s="107">
        <f t="shared" si="2"/>
        <v>0</v>
      </c>
      <c r="F90" s="198"/>
      <c r="G90" s="204"/>
    </row>
    <row r="91" spans="1:7" ht="17.25" thickBot="1" thickTop="1">
      <c r="A91" s="238"/>
      <c r="B91" s="63" t="s">
        <v>60</v>
      </c>
      <c r="C91" s="53"/>
      <c r="D91" s="20">
        <v>10</v>
      </c>
      <c r="E91" s="107">
        <f t="shared" si="2"/>
        <v>0</v>
      </c>
      <c r="F91" s="198"/>
      <c r="G91" s="204"/>
    </row>
    <row r="92" spans="1:7" ht="17.25" thickBot="1" thickTop="1">
      <c r="A92" s="238"/>
      <c r="B92" s="63" t="s">
        <v>61</v>
      </c>
      <c r="C92" s="53"/>
      <c r="D92" s="20">
        <v>9</v>
      </c>
      <c r="E92" s="107">
        <f t="shared" si="2"/>
        <v>0</v>
      </c>
      <c r="F92" s="198"/>
      <c r="G92" s="204"/>
    </row>
    <row r="93" spans="1:7" ht="17.25" thickBot="1" thickTop="1">
      <c r="A93" s="238"/>
      <c r="B93" s="152" t="s">
        <v>166</v>
      </c>
      <c r="C93" s="53"/>
      <c r="D93" s="20">
        <v>8</v>
      </c>
      <c r="E93" s="107">
        <f t="shared" si="2"/>
        <v>0</v>
      </c>
      <c r="F93" s="198"/>
      <c r="G93" s="204"/>
    </row>
    <row r="94" spans="1:7" ht="17.25" thickBot="1" thickTop="1">
      <c r="A94" s="238"/>
      <c r="B94" s="63" t="s">
        <v>60</v>
      </c>
      <c r="C94" s="53"/>
      <c r="D94" s="20">
        <v>6</v>
      </c>
      <c r="E94" s="107">
        <f t="shared" si="2"/>
        <v>0</v>
      </c>
      <c r="F94" s="198"/>
      <c r="G94" s="204"/>
    </row>
    <row r="95" spans="1:7" ht="17.25" thickBot="1" thickTop="1">
      <c r="A95" s="238"/>
      <c r="B95" s="63" t="s">
        <v>61</v>
      </c>
      <c r="C95" s="53"/>
      <c r="D95" s="20">
        <v>3</v>
      </c>
      <c r="E95" s="107">
        <f t="shared" si="2"/>
        <v>0</v>
      </c>
      <c r="F95" s="198"/>
      <c r="G95" s="204"/>
    </row>
    <row r="96" spans="1:7" ht="17.25" thickBot="1" thickTop="1">
      <c r="A96" s="238"/>
      <c r="B96" s="152" t="s">
        <v>148</v>
      </c>
      <c r="C96" s="53"/>
      <c r="D96" s="20">
        <v>5</v>
      </c>
      <c r="E96" s="107">
        <f t="shared" si="2"/>
        <v>0</v>
      </c>
      <c r="F96" s="198"/>
      <c r="G96" s="204"/>
    </row>
    <row r="97" spans="1:7" ht="17.25" thickBot="1" thickTop="1">
      <c r="A97" s="238"/>
      <c r="B97" s="63" t="s">
        <v>61</v>
      </c>
      <c r="C97" s="38"/>
      <c r="D97" s="11">
        <v>3</v>
      </c>
      <c r="E97" s="111">
        <f t="shared" si="2"/>
        <v>0</v>
      </c>
      <c r="F97" s="198"/>
      <c r="G97" s="204"/>
    </row>
    <row r="98" spans="1:7" ht="17.25" thickBot="1" thickTop="1">
      <c r="A98" s="238"/>
      <c r="B98" s="64"/>
      <c r="C98" s="65"/>
      <c r="D98" s="66" t="s">
        <v>67</v>
      </c>
      <c r="E98" s="94">
        <f>IF(SUM(E87:E97)&gt;20,20,SUM(E87:E97))</f>
        <v>0</v>
      </c>
      <c r="F98" s="198"/>
      <c r="G98" s="204"/>
    </row>
    <row r="99" spans="1:7" ht="17.25" thickBot="1" thickTop="1">
      <c r="A99" s="261" t="s">
        <v>182</v>
      </c>
      <c r="B99" s="153" t="s">
        <v>121</v>
      </c>
      <c r="C99" s="46"/>
      <c r="D99" s="160"/>
      <c r="E99" s="56"/>
      <c r="F99" s="198"/>
      <c r="G99" s="204"/>
    </row>
    <row r="100" spans="1:7" ht="17.25" thickBot="1" thickTop="1">
      <c r="A100" s="262"/>
      <c r="B100" s="165" t="s">
        <v>167</v>
      </c>
      <c r="C100" s="161"/>
      <c r="D100" s="162">
        <v>2</v>
      </c>
      <c r="E100" s="175">
        <f>C100*D100</f>
        <v>0</v>
      </c>
      <c r="F100" s="198"/>
      <c r="G100" s="204"/>
    </row>
    <row r="101" spans="1:7" ht="16.5" thickBot="1">
      <c r="A101" s="262"/>
      <c r="B101" s="165" t="s">
        <v>158</v>
      </c>
      <c r="C101" s="161"/>
      <c r="D101" s="162">
        <v>1</v>
      </c>
      <c r="E101" s="14">
        <f>C101*D101</f>
        <v>0</v>
      </c>
      <c r="F101" s="198"/>
      <c r="G101" s="204"/>
    </row>
    <row r="102" spans="1:7" ht="13.5" thickBot="1">
      <c r="A102" s="263"/>
      <c r="B102" s="32"/>
      <c r="C102" s="54"/>
      <c r="D102" s="163" t="s">
        <v>84</v>
      </c>
      <c r="E102" s="164">
        <f>IF(E100+E101&gt;10,10,E100+E101)</f>
        <v>0</v>
      </c>
      <c r="F102" s="198"/>
      <c r="G102" s="204"/>
    </row>
    <row r="103" spans="1:7" ht="47.25" customHeight="1" thickBot="1">
      <c r="A103" s="245" t="s">
        <v>183</v>
      </c>
      <c r="B103" s="124" t="s">
        <v>63</v>
      </c>
      <c r="C103" s="49" t="s">
        <v>50</v>
      </c>
      <c r="D103" s="67" t="s">
        <v>16</v>
      </c>
      <c r="E103" s="119" t="s">
        <v>17</v>
      </c>
      <c r="F103" s="198"/>
      <c r="G103" s="204"/>
    </row>
    <row r="104" spans="1:7" ht="17.25" thickBot="1" thickTop="1">
      <c r="A104" s="227"/>
      <c r="B104" s="68" t="s">
        <v>64</v>
      </c>
      <c r="C104" s="61"/>
      <c r="D104" s="69">
        <v>20</v>
      </c>
      <c r="E104" s="109">
        <f>C104*D104</f>
        <v>0</v>
      </c>
      <c r="F104" s="198"/>
      <c r="G104" s="204"/>
    </row>
    <row r="105" spans="1:7" ht="17.25" thickBot="1" thickTop="1">
      <c r="A105" s="227"/>
      <c r="B105" s="68" t="s">
        <v>65</v>
      </c>
      <c r="C105" s="53"/>
      <c r="D105" s="69">
        <v>15</v>
      </c>
      <c r="E105" s="107">
        <f>C105*D105</f>
        <v>0</v>
      </c>
      <c r="F105" s="198"/>
      <c r="G105" s="204"/>
    </row>
    <row r="106" spans="1:7" ht="17.25" thickBot="1" thickTop="1">
      <c r="A106" s="227"/>
      <c r="B106" s="68" t="s">
        <v>66</v>
      </c>
      <c r="C106" s="53"/>
      <c r="D106" s="69">
        <v>5</v>
      </c>
      <c r="E106" s="111">
        <f>C106*D106</f>
        <v>0</v>
      </c>
      <c r="F106" s="198"/>
      <c r="G106" s="204"/>
    </row>
    <row r="107" spans="1:7" ht="14.25" thickBot="1" thickTop="1">
      <c r="A107" s="227"/>
      <c r="B107" s="54"/>
      <c r="C107" s="54"/>
      <c r="D107" s="45" t="s">
        <v>175</v>
      </c>
      <c r="E107" s="94">
        <f>IF(SUM(E104:E106)&gt;20,20,SUM(E104:E106))</f>
        <v>0</v>
      </c>
      <c r="F107" s="198"/>
      <c r="G107" s="204"/>
    </row>
    <row r="108" spans="1:7" ht="18.75" thickTop="1">
      <c r="A108" s="70"/>
      <c r="B108" s="56"/>
      <c r="C108" s="57"/>
      <c r="D108" s="154" t="s">
        <v>68</v>
      </c>
      <c r="E108" s="144">
        <f>IF(SUM(E79,E85,E98,E102,E107)&gt;90,90,SUM(E79,E85,E98,E102,E107))</f>
        <v>0</v>
      </c>
      <c r="F108" s="200"/>
      <c r="G108" s="204"/>
    </row>
    <row r="109" spans="1:7" ht="36.75" customHeight="1">
      <c r="A109" s="239" t="s">
        <v>149</v>
      </c>
      <c r="B109" s="240"/>
      <c r="C109" s="240"/>
      <c r="D109" s="240"/>
      <c r="E109" s="240"/>
      <c r="F109" s="240"/>
      <c r="G109" s="241"/>
    </row>
    <row r="110" spans="1:7" ht="15.75" customHeight="1" thickBot="1">
      <c r="A110" s="259" t="s">
        <v>172</v>
      </c>
      <c r="B110" s="260"/>
      <c r="C110" s="260"/>
      <c r="D110" s="260"/>
      <c r="E110" s="260"/>
      <c r="F110" s="260"/>
      <c r="G110" s="204"/>
    </row>
    <row r="111" spans="1:7" ht="49.5" customHeight="1" thickBot="1">
      <c r="A111" s="247" t="s">
        <v>184</v>
      </c>
      <c r="B111" s="179" t="s">
        <v>69</v>
      </c>
      <c r="C111" s="49" t="s">
        <v>50</v>
      </c>
      <c r="D111" s="180" t="s">
        <v>16</v>
      </c>
      <c r="E111" s="181" t="s">
        <v>117</v>
      </c>
      <c r="F111" s="202" t="s">
        <v>118</v>
      </c>
      <c r="G111" s="208" t="s">
        <v>188</v>
      </c>
    </row>
    <row r="112" spans="1:7" ht="48" thickBot="1">
      <c r="A112" s="237"/>
      <c r="B112" s="68" t="s">
        <v>70</v>
      </c>
      <c r="C112" s="61"/>
      <c r="D112" s="72">
        <v>10</v>
      </c>
      <c r="E112" s="107">
        <f>C112*D112</f>
        <v>0</v>
      </c>
      <c r="F112" s="198"/>
      <c r="G112" s="204"/>
    </row>
    <row r="113" spans="1:7" ht="48" thickBot="1">
      <c r="A113" s="237"/>
      <c r="B113" s="68" t="s">
        <v>71</v>
      </c>
      <c r="C113" s="61"/>
      <c r="D113" s="72">
        <v>5</v>
      </c>
      <c r="E113" s="107">
        <f>C113*D113</f>
        <v>0</v>
      </c>
      <c r="F113" s="198"/>
      <c r="G113" s="204"/>
    </row>
    <row r="114" spans="1:7" ht="16.5" thickBot="1">
      <c r="A114" s="237"/>
      <c r="B114" s="68" t="s">
        <v>72</v>
      </c>
      <c r="C114" s="61"/>
      <c r="D114" s="72">
        <v>2</v>
      </c>
      <c r="E114" s="107">
        <f>C114*D114</f>
        <v>0</v>
      </c>
      <c r="F114" s="198"/>
      <c r="G114" s="204"/>
    </row>
    <row r="115" spans="1:7" ht="16.5" thickBot="1">
      <c r="A115" s="237"/>
      <c r="B115" s="62" t="s">
        <v>73</v>
      </c>
      <c r="C115" s="73"/>
      <c r="D115" s="74"/>
      <c r="E115" s="107"/>
      <c r="F115" s="198"/>
      <c r="G115" s="204"/>
    </row>
    <row r="116" spans="1:7" ht="16.5" thickBot="1">
      <c r="A116" s="237"/>
      <c r="B116" s="68" t="s">
        <v>74</v>
      </c>
      <c r="C116" s="53"/>
      <c r="D116" s="72">
        <v>6</v>
      </c>
      <c r="E116" s="107">
        <f aca="true" t="shared" si="3" ref="E116:E121">C116*D116</f>
        <v>0</v>
      </c>
      <c r="F116" s="198"/>
      <c r="G116" s="204"/>
    </row>
    <row r="117" spans="1:7" ht="16.5" thickBot="1">
      <c r="A117" s="237"/>
      <c r="B117" s="68" t="s">
        <v>75</v>
      </c>
      <c r="C117" s="53"/>
      <c r="D117" s="72">
        <v>4</v>
      </c>
      <c r="E117" s="107">
        <f t="shared" si="3"/>
        <v>0</v>
      </c>
      <c r="F117" s="198"/>
      <c r="G117" s="204"/>
    </row>
    <row r="118" spans="1:7" ht="16.5" thickBot="1">
      <c r="A118" s="237"/>
      <c r="B118" s="68" t="s">
        <v>76</v>
      </c>
      <c r="C118" s="53"/>
      <c r="D118" s="72">
        <v>2</v>
      </c>
      <c r="E118" s="107">
        <f t="shared" si="3"/>
        <v>0</v>
      </c>
      <c r="F118" s="198"/>
      <c r="G118" s="204"/>
    </row>
    <row r="119" spans="1:7" ht="16.5" thickBot="1">
      <c r="A119" s="237"/>
      <c r="B119" s="62" t="s">
        <v>77</v>
      </c>
      <c r="C119" s="53"/>
      <c r="D119" s="74"/>
      <c r="E119" s="107">
        <f t="shared" si="3"/>
        <v>0</v>
      </c>
      <c r="F119" s="198"/>
      <c r="G119" s="204"/>
    </row>
    <row r="120" spans="1:7" ht="15" customHeight="1" thickBot="1">
      <c r="A120" s="237"/>
      <c r="B120" s="182" t="s">
        <v>78</v>
      </c>
      <c r="C120" s="53"/>
      <c r="D120" s="72">
        <v>6</v>
      </c>
      <c r="E120" s="107">
        <f t="shared" si="3"/>
        <v>0</v>
      </c>
      <c r="F120" s="198"/>
      <c r="G120" s="204"/>
    </row>
    <row r="121" spans="1:7" ht="16.5" thickBot="1">
      <c r="A121" s="230"/>
      <c r="B121" s="185" t="s">
        <v>79</v>
      </c>
      <c r="C121" s="183"/>
      <c r="D121" s="120">
        <v>4</v>
      </c>
      <c r="E121" s="112">
        <f t="shared" si="3"/>
        <v>0</v>
      </c>
      <c r="F121" s="198"/>
      <c r="G121" s="204"/>
    </row>
    <row r="122" spans="1:7" ht="16.5" thickBot="1">
      <c r="A122" s="230"/>
      <c r="B122" s="185" t="s">
        <v>76</v>
      </c>
      <c r="C122" s="161"/>
      <c r="D122" s="121">
        <v>2</v>
      </c>
      <c r="E122" s="122">
        <f>C122*D122</f>
        <v>0</v>
      </c>
      <c r="F122" s="198"/>
      <c r="G122" s="204"/>
    </row>
    <row r="123" spans="1:7" ht="17.25" thickBot="1" thickTop="1">
      <c r="A123" s="248"/>
      <c r="B123" s="184"/>
      <c r="C123" s="186"/>
      <c r="D123" s="187" t="s">
        <v>176</v>
      </c>
      <c r="E123" s="94">
        <f>IF(SUM(E112:E122)&gt;15,15,SUM(E112:E122))</f>
        <v>0</v>
      </c>
      <c r="F123" s="198"/>
      <c r="G123" s="204"/>
    </row>
    <row r="124" spans="1:7" ht="16.5" thickBot="1">
      <c r="A124" s="237" t="s">
        <v>185</v>
      </c>
      <c r="B124" s="176" t="s">
        <v>80</v>
      </c>
      <c r="C124" s="177"/>
      <c r="D124" s="178"/>
      <c r="E124" s="110"/>
      <c r="F124" s="197"/>
      <c r="G124" s="204"/>
    </row>
    <row r="125" spans="1:7" ht="16.5" thickBot="1">
      <c r="A125" s="237"/>
      <c r="B125" s="75" t="s">
        <v>81</v>
      </c>
      <c r="C125" s="53"/>
      <c r="D125" s="20">
        <v>5</v>
      </c>
      <c r="E125" s="107">
        <f>C125*D125</f>
        <v>0</v>
      </c>
      <c r="F125" s="198"/>
      <c r="G125" s="204"/>
    </row>
    <row r="126" spans="1:7" ht="16.5" thickBot="1">
      <c r="A126" s="237"/>
      <c r="B126" s="75" t="s">
        <v>42</v>
      </c>
      <c r="C126" s="53"/>
      <c r="D126" s="20">
        <v>3</v>
      </c>
      <c r="E126" s="107">
        <f>C126*D126</f>
        <v>0</v>
      </c>
      <c r="F126" s="198"/>
      <c r="G126" s="204"/>
    </row>
    <row r="127" spans="1:7" ht="16.5" thickBot="1">
      <c r="A127" s="237"/>
      <c r="B127" s="76" t="s">
        <v>82</v>
      </c>
      <c r="C127" s="53"/>
      <c r="D127" s="20">
        <v>2</v>
      </c>
      <c r="E127" s="107">
        <f>C127*D127</f>
        <v>0</v>
      </c>
      <c r="F127" s="198"/>
      <c r="G127" s="204"/>
    </row>
    <row r="128" spans="1:7" ht="16.5" thickBot="1">
      <c r="A128" s="237"/>
      <c r="B128" s="77" t="s">
        <v>83</v>
      </c>
      <c r="C128" s="78"/>
      <c r="D128" s="69">
        <v>2</v>
      </c>
      <c r="E128" s="112">
        <f>C128*D128</f>
        <v>0</v>
      </c>
      <c r="F128" s="198"/>
      <c r="G128" s="204"/>
    </row>
    <row r="129" spans="1:7" ht="14.25" thickBot="1" thickTop="1">
      <c r="A129" s="245"/>
      <c r="B129" s="14"/>
      <c r="C129" s="14"/>
      <c r="D129" s="60" t="s">
        <v>173</v>
      </c>
      <c r="E129" s="94">
        <f>IF(SUM(E124:E128)&gt;20,20,SUM(E124:E128))</f>
        <v>0</v>
      </c>
      <c r="F129" s="198"/>
      <c r="G129" s="204"/>
    </row>
    <row r="130" spans="1:7" ht="34.5" customHeight="1" thickBot="1" thickTop="1">
      <c r="A130" s="245" t="s">
        <v>171</v>
      </c>
      <c r="B130" s="71" t="s">
        <v>168</v>
      </c>
      <c r="C130" s="36"/>
      <c r="D130" s="79"/>
      <c r="E130" s="118"/>
      <c r="F130" s="246" t="s">
        <v>115</v>
      </c>
      <c r="G130" s="204"/>
    </row>
    <row r="131" spans="1:7" ht="18.75" customHeight="1" thickBot="1" thickTop="1">
      <c r="A131" s="245"/>
      <c r="B131" s="62" t="s">
        <v>114</v>
      </c>
      <c r="C131" s="53"/>
      <c r="D131" s="74"/>
      <c r="E131" s="14"/>
      <c r="F131" s="246"/>
      <c r="G131" s="204"/>
    </row>
    <row r="132" spans="1:7" ht="19.5" customHeight="1" thickBot="1" thickTop="1">
      <c r="A132" s="245"/>
      <c r="B132" s="91" t="s">
        <v>116</v>
      </c>
      <c r="C132" s="53"/>
      <c r="D132" s="74"/>
      <c r="E132" s="113"/>
      <c r="F132" s="246"/>
      <c r="G132" s="204"/>
    </row>
    <row r="133" spans="1:7" ht="21" customHeight="1" thickBot="1" thickTop="1">
      <c r="A133" s="245"/>
      <c r="B133" s="54"/>
      <c r="C133" s="54"/>
      <c r="D133" s="45" t="s">
        <v>174</v>
      </c>
      <c r="E133" s="94">
        <f>IF(SUM(E130:E132)&gt;20,20,SUM(E130:E132))</f>
        <v>0</v>
      </c>
      <c r="F133" s="246"/>
      <c r="G133" s="204"/>
    </row>
    <row r="134" spans="1:7" ht="17.25" customHeight="1" thickBot="1" thickTop="1">
      <c r="A134" s="245" t="s">
        <v>165</v>
      </c>
      <c r="B134" s="80" t="s">
        <v>157</v>
      </c>
      <c r="C134" s="46"/>
      <c r="D134" s="160">
        <v>2</v>
      </c>
      <c r="E134" s="188">
        <f>C134*D134</f>
        <v>0</v>
      </c>
      <c r="F134" s="198"/>
      <c r="G134" s="204"/>
    </row>
    <row r="135" spans="1:7" ht="17.25" customHeight="1" thickBot="1" thickTop="1">
      <c r="A135" s="245"/>
      <c r="B135" s="80" t="s">
        <v>156</v>
      </c>
      <c r="C135" s="161"/>
      <c r="D135" s="162">
        <v>1</v>
      </c>
      <c r="E135" s="189">
        <f>C135*D135</f>
        <v>0</v>
      </c>
      <c r="F135" s="198"/>
      <c r="G135" s="204"/>
    </row>
    <row r="136" spans="1:7" ht="14.25" thickBot="1" thickTop="1">
      <c r="A136" s="245"/>
      <c r="B136" s="32"/>
      <c r="C136" s="54"/>
      <c r="D136" s="60" t="s">
        <v>177</v>
      </c>
      <c r="E136" s="114">
        <f>IF(E134+E135&gt;10,10,E134+E135)</f>
        <v>0</v>
      </c>
      <c r="F136" s="198"/>
      <c r="G136" s="204"/>
    </row>
    <row r="137" spans="1:6" ht="19.5" thickBot="1" thickTop="1">
      <c r="A137" s="55"/>
      <c r="B137" s="56"/>
      <c r="C137" s="57"/>
      <c r="D137" s="81" t="s">
        <v>85</v>
      </c>
      <c r="E137" s="115">
        <f>IF(SUM(E123,E129,E133,E136)&gt;70,70,SUM(E123,E129,E133,E136))</f>
        <v>0</v>
      </c>
      <c r="F137" s="117"/>
    </row>
    <row r="138" ht="14.25" thickBot="1" thickTop="1">
      <c r="F138" s="117"/>
    </row>
    <row r="139" spans="3:6" ht="19.5" thickBot="1" thickTop="1">
      <c r="C139" s="82" t="s">
        <v>86</v>
      </c>
      <c r="E139" s="116" t="e">
        <f>SUM(E36,E70,E108,E137)</f>
        <v>#N/A</v>
      </c>
      <c r="F139" s="117"/>
    </row>
    <row r="140" ht="13.5" thickTop="1"/>
  </sheetData>
  <sheetProtection selectLockedCells="1" selectUnlockedCells="1"/>
  <mergeCells count="33">
    <mergeCell ref="A134:A136"/>
    <mergeCell ref="A73:A79"/>
    <mergeCell ref="A80:A85"/>
    <mergeCell ref="A86:A98"/>
    <mergeCell ref="A110:F110"/>
    <mergeCell ref="A99:A102"/>
    <mergeCell ref="A103:A107"/>
    <mergeCell ref="A130:A133"/>
    <mergeCell ref="A124:A129"/>
    <mergeCell ref="F130:F133"/>
    <mergeCell ref="A57:A58"/>
    <mergeCell ref="A59:A69"/>
    <mergeCell ref="A111:A123"/>
    <mergeCell ref="A72:E72"/>
    <mergeCell ref="B58:C58"/>
    <mergeCell ref="A13:A29"/>
    <mergeCell ref="A109:G109"/>
    <mergeCell ref="A39:A41"/>
    <mergeCell ref="B59:E59"/>
    <mergeCell ref="A71:G71"/>
    <mergeCell ref="A30:A32"/>
    <mergeCell ref="A38:F38"/>
    <mergeCell ref="B45:D45"/>
    <mergeCell ref="A1:F1"/>
    <mergeCell ref="A42:A44"/>
    <mergeCell ref="A52:A56"/>
    <mergeCell ref="A7:E7"/>
    <mergeCell ref="A45:A51"/>
    <mergeCell ref="A33:A35"/>
    <mergeCell ref="A37:G37"/>
    <mergeCell ref="A6:G6"/>
    <mergeCell ref="A5:G5"/>
    <mergeCell ref="A9:A12"/>
  </mergeCells>
  <dataValidations count="1">
    <dataValidation type="list" operator="equal" allowBlank="1" showErrorMessage="1" sqref="B4">
      <formula1>Предметы1</formula1>
    </dataValidation>
  </dataValidations>
  <printOptions/>
  <pageMargins left="0.3937007874015748" right="0.3937007874015748" top="0.15748031496062992" bottom="0.15748031496062992" header="0.11811023622047245" footer="0.11811023622047245"/>
  <pageSetup horizontalDpi="300" verticalDpi="300" orientation="portrait" paperSize="9" scale="95" r:id="rId1"/>
  <rowBreaks count="3" manualBreakCount="3">
    <brk id="36" max="255" man="1"/>
    <brk id="70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C25" sqref="C25"/>
    </sheetView>
  </sheetViews>
  <sheetFormatPr defaultColWidth="9.25390625" defaultRowHeight="12.75"/>
  <cols>
    <col min="1" max="1" width="9.25390625" style="0" customWidth="1"/>
    <col min="2" max="2" width="6.375" style="0" customWidth="1"/>
    <col min="3" max="3" width="31.00390625" style="0" customWidth="1"/>
  </cols>
  <sheetData>
    <row r="1" spans="1:7" ht="38.25" customHeight="1">
      <c r="A1" s="264" t="str">
        <f>Расчет!B3</f>
        <v>Период</v>
      </c>
      <c r="B1" s="264"/>
      <c r="C1" s="264"/>
      <c r="D1" s="264"/>
      <c r="E1" s="264"/>
      <c r="F1" s="264"/>
      <c r="G1" s="264"/>
    </row>
    <row r="2" spans="1:7" ht="26.25" customHeight="1">
      <c r="A2" s="265">
        <f>Расчет!B4</f>
        <v>0</v>
      </c>
      <c r="B2" s="265"/>
      <c r="C2" s="265"/>
      <c r="D2" s="265"/>
      <c r="E2" s="265"/>
      <c r="F2" s="265"/>
      <c r="G2" s="265"/>
    </row>
    <row r="3" spans="1:2" ht="30.75" customHeight="1">
      <c r="A3" s="83" t="s">
        <v>38</v>
      </c>
      <c r="B3" s="84" t="e">
        <f>SUM(C4:C7)</f>
        <v>#REF!</v>
      </c>
    </row>
    <row r="4" spans="2:3" ht="24" customHeight="1">
      <c r="B4" s="85" t="s">
        <v>87</v>
      </c>
      <c r="C4" s="86" t="e">
        <f>Расчет!#REF!</f>
        <v>#REF!</v>
      </c>
    </row>
    <row r="5" spans="2:3" ht="24" customHeight="1">
      <c r="B5" s="86" t="s">
        <v>88</v>
      </c>
      <c r="C5" s="86">
        <f>Расчет!E29</f>
        <v>0</v>
      </c>
    </row>
    <row r="6" spans="2:3" ht="24" customHeight="1">
      <c r="B6" s="86" t="s">
        <v>89</v>
      </c>
      <c r="C6" s="86">
        <f>Расчет!E34</f>
        <v>0</v>
      </c>
    </row>
    <row r="7" spans="2:3" ht="24" customHeight="1">
      <c r="B7" s="86" t="s">
        <v>90</v>
      </c>
      <c r="C7" s="86">
        <f>Расчет!E35</f>
        <v>0</v>
      </c>
    </row>
    <row r="8" spans="1:2" ht="33" customHeight="1">
      <c r="A8" s="83" t="s">
        <v>48</v>
      </c>
      <c r="B8" s="84">
        <f>SUM(C9:C13)</f>
        <v>0</v>
      </c>
    </row>
    <row r="9" spans="2:3" ht="24" customHeight="1">
      <c r="B9" s="86" t="s">
        <v>91</v>
      </c>
      <c r="C9" s="86">
        <f>Расчет!E44</f>
        <v>0</v>
      </c>
    </row>
    <row r="10" spans="2:3" ht="24" customHeight="1">
      <c r="B10" s="86" t="s">
        <v>92</v>
      </c>
      <c r="C10" s="86">
        <f>Расчет!E51</f>
        <v>0</v>
      </c>
    </row>
    <row r="11" spans="2:3" ht="24" customHeight="1">
      <c r="B11" s="86" t="s">
        <v>93</v>
      </c>
      <c r="C11" s="86">
        <f>Расчет!E56</f>
        <v>0</v>
      </c>
    </row>
    <row r="12" spans="2:3" ht="24" customHeight="1">
      <c r="B12" s="86" t="s">
        <v>94</v>
      </c>
      <c r="C12" s="86">
        <f>Расчет!E58</f>
        <v>0</v>
      </c>
    </row>
    <row r="13" spans="2:3" ht="24" customHeight="1">
      <c r="B13" s="86" t="s">
        <v>95</v>
      </c>
      <c r="C13" s="86">
        <f>Расчет!E69</f>
        <v>0</v>
      </c>
    </row>
    <row r="14" spans="1:2" ht="28.5" customHeight="1">
      <c r="A14" s="83" t="s">
        <v>68</v>
      </c>
      <c r="B14" s="84">
        <f>SUM(C15:C19)</f>
        <v>0</v>
      </c>
    </row>
    <row r="15" spans="2:3" ht="24" customHeight="1">
      <c r="B15" s="86" t="s">
        <v>96</v>
      </c>
      <c r="C15" s="86">
        <f>Расчет!E79</f>
        <v>0</v>
      </c>
    </row>
    <row r="16" spans="2:3" ht="24" customHeight="1">
      <c r="B16" s="86" t="s">
        <v>97</v>
      </c>
      <c r="C16" s="86">
        <f>Расчет!E85</f>
        <v>0</v>
      </c>
    </row>
    <row r="17" spans="2:3" ht="24" customHeight="1">
      <c r="B17" s="86" t="s">
        <v>98</v>
      </c>
      <c r="C17" s="86">
        <f>Расчет!E98</f>
        <v>0</v>
      </c>
    </row>
    <row r="18" spans="2:3" ht="24" customHeight="1">
      <c r="B18" s="86" t="s">
        <v>99</v>
      </c>
      <c r="C18" s="86">
        <f>Расчет!E102</f>
        <v>0</v>
      </c>
    </row>
    <row r="19" spans="2:3" ht="24" customHeight="1">
      <c r="B19" s="86" t="s">
        <v>100</v>
      </c>
      <c r="C19" s="86">
        <f>Расчет!E107</f>
        <v>0</v>
      </c>
    </row>
    <row r="20" spans="1:2" ht="27.75" customHeight="1">
      <c r="A20" s="83" t="s">
        <v>85</v>
      </c>
      <c r="B20" s="84">
        <f>SUM(C21:C24)</f>
        <v>0</v>
      </c>
    </row>
    <row r="21" spans="1:3" ht="24" customHeight="1">
      <c r="A21" s="87"/>
      <c r="B21" s="86" t="s">
        <v>101</v>
      </c>
      <c r="C21" s="86">
        <f>Расчет!E123</f>
        <v>0</v>
      </c>
    </row>
    <row r="22" spans="1:3" ht="24" customHeight="1">
      <c r="A22" s="87"/>
      <c r="B22" s="86" t="s">
        <v>162</v>
      </c>
      <c r="C22" s="86">
        <f>Расчет!E129</f>
        <v>0</v>
      </c>
    </row>
    <row r="23" spans="2:3" ht="24" customHeight="1">
      <c r="B23" s="86" t="s">
        <v>163</v>
      </c>
      <c r="C23" s="86">
        <f>Расчет!E133</f>
        <v>0</v>
      </c>
    </row>
    <row r="24" spans="2:3" ht="24" customHeight="1">
      <c r="B24" s="86" t="s">
        <v>164</v>
      </c>
      <c r="C24" s="86">
        <f>Расчет!E136</f>
        <v>0</v>
      </c>
    </row>
    <row r="25" spans="1:3" ht="24" customHeight="1">
      <c r="A25" s="266" t="s">
        <v>86</v>
      </c>
      <c r="B25" s="266"/>
      <c r="C25" s="88" t="e">
        <f>SUM(B20,B14,B8,B3)</f>
        <v>#REF!</v>
      </c>
    </row>
  </sheetData>
  <sheetProtection selectLockedCells="1" selectUnlockedCells="1"/>
  <mergeCells count="3">
    <mergeCell ref="A1:G1"/>
    <mergeCell ref="A2:G2"/>
    <mergeCell ref="A25:B2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10" sqref="K10"/>
    </sheetView>
  </sheetViews>
  <sheetFormatPr defaultColWidth="8.875" defaultRowHeight="12.75"/>
  <cols>
    <col min="1" max="2" width="8.875" style="8" customWidth="1"/>
    <col min="3" max="3" width="5.875" style="8" customWidth="1"/>
    <col min="4" max="4" width="3.75390625" style="8" customWidth="1"/>
    <col min="5" max="6" width="8.875" style="8" customWidth="1"/>
    <col min="7" max="7" width="16.125" style="8" hidden="1" customWidth="1"/>
    <col min="8" max="8" width="51.25390625" style="8" hidden="1" customWidth="1"/>
    <col min="9" max="9" width="11.875" style="8" hidden="1" customWidth="1"/>
    <col min="10" max="11" width="8.875" style="8" customWidth="1"/>
    <col min="12" max="12" width="8.75390625" style="8" customWidth="1"/>
    <col min="13" max="16384" width="8.875" style="8" customWidth="1"/>
  </cols>
  <sheetData>
    <row r="1" spans="1:2" ht="15.75">
      <c r="A1" s="127" t="s">
        <v>103</v>
      </c>
      <c r="B1" s="127"/>
    </row>
    <row r="2" spans="1:6" ht="15.75">
      <c r="A2" s="126">
        <v>0</v>
      </c>
      <c r="B2" s="126">
        <v>0</v>
      </c>
      <c r="E2" s="127" t="s">
        <v>142</v>
      </c>
      <c r="F2" s="127"/>
    </row>
    <row r="3" spans="1:6" ht="15">
      <c r="A3" s="126">
        <v>0.1</v>
      </c>
      <c r="B3" s="126">
        <v>1</v>
      </c>
      <c r="E3" s="8">
        <v>0</v>
      </c>
      <c r="F3" s="8">
        <v>0</v>
      </c>
    </row>
    <row r="4" spans="1:6" ht="15">
      <c r="A4" s="126">
        <v>0.2</v>
      </c>
      <c r="B4" s="126">
        <v>2</v>
      </c>
      <c r="E4" s="126">
        <v>0.1</v>
      </c>
      <c r="F4" s="126">
        <v>1</v>
      </c>
    </row>
    <row r="5" spans="1:6" ht="15">
      <c r="A5" s="126">
        <v>0.3</v>
      </c>
      <c r="B5" s="126">
        <v>3</v>
      </c>
      <c r="E5" s="126">
        <v>0.2</v>
      </c>
      <c r="F5" s="126">
        <v>2</v>
      </c>
    </row>
    <row r="6" spans="1:6" ht="15">
      <c r="A6" s="126">
        <v>0.4</v>
      </c>
      <c r="B6" s="126">
        <v>4</v>
      </c>
      <c r="E6" s="126">
        <v>0.4</v>
      </c>
      <c r="F6" s="126">
        <v>3</v>
      </c>
    </row>
    <row r="7" spans="1:6" ht="15">
      <c r="A7" s="126">
        <v>0.5</v>
      </c>
      <c r="B7" s="126">
        <v>5</v>
      </c>
      <c r="E7" s="8">
        <v>0.5</v>
      </c>
      <c r="F7" s="8">
        <v>5</v>
      </c>
    </row>
    <row r="8" spans="1:9" ht="15">
      <c r="A8" s="126">
        <v>0.6</v>
      </c>
      <c r="B8" s="126">
        <v>6</v>
      </c>
      <c r="E8" s="126">
        <v>0.6</v>
      </c>
      <c r="F8" s="126">
        <v>6</v>
      </c>
      <c r="H8" s="159"/>
      <c r="I8" s="159">
        <v>0</v>
      </c>
    </row>
    <row r="9" spans="1:9" ht="15">
      <c r="A9" s="126">
        <v>0.7</v>
      </c>
      <c r="B9" s="126">
        <v>7</v>
      </c>
      <c r="E9" s="126">
        <v>0.75</v>
      </c>
      <c r="F9" s="126">
        <v>8</v>
      </c>
      <c r="H9" s="168" t="s">
        <v>3</v>
      </c>
      <c r="I9" s="168">
        <v>0.9</v>
      </c>
    </row>
    <row r="10" spans="1:9" ht="15">
      <c r="A10" s="126">
        <v>0.8</v>
      </c>
      <c r="B10" s="126">
        <v>8</v>
      </c>
      <c r="E10" s="126">
        <v>0.85</v>
      </c>
      <c r="F10" s="126">
        <v>10</v>
      </c>
      <c r="H10" s="168" t="s">
        <v>5</v>
      </c>
      <c r="I10" s="168">
        <v>0.8</v>
      </c>
    </row>
    <row r="11" spans="1:9" ht="15">
      <c r="A11" s="126">
        <v>0.9</v>
      </c>
      <c r="B11" s="126">
        <v>9</v>
      </c>
      <c r="H11" s="168" t="s">
        <v>6</v>
      </c>
      <c r="I11" s="168">
        <v>0.6</v>
      </c>
    </row>
    <row r="12" spans="1:9" ht="15.75">
      <c r="A12" s="126">
        <v>1</v>
      </c>
      <c r="B12" s="126">
        <v>10</v>
      </c>
      <c r="E12" s="127" t="s">
        <v>105</v>
      </c>
      <c r="F12" s="127"/>
      <c r="H12" s="168" t="s">
        <v>8</v>
      </c>
      <c r="I12" s="168">
        <v>0.5</v>
      </c>
    </row>
    <row r="13" spans="5:9" ht="15">
      <c r="E13" s="126">
        <v>0</v>
      </c>
      <c r="F13" s="126">
        <v>0</v>
      </c>
      <c r="H13" s="168" t="s">
        <v>152</v>
      </c>
      <c r="I13" s="168">
        <v>1</v>
      </c>
    </row>
    <row r="14" spans="5:9" ht="15">
      <c r="E14" s="126">
        <v>5</v>
      </c>
      <c r="F14" s="126">
        <v>1</v>
      </c>
      <c r="H14" s="168" t="s">
        <v>153</v>
      </c>
      <c r="I14" s="168">
        <v>0.7</v>
      </c>
    </row>
    <row r="15" spans="1:9" ht="15.75">
      <c r="A15" s="127" t="s">
        <v>104</v>
      </c>
      <c r="B15" s="127"/>
      <c r="E15" s="126">
        <v>10</v>
      </c>
      <c r="F15" s="126">
        <v>2</v>
      </c>
      <c r="H15" s="168" t="s">
        <v>154</v>
      </c>
      <c r="I15" s="168">
        <v>0.6000000000000001</v>
      </c>
    </row>
    <row r="16" spans="1:9" ht="15">
      <c r="A16" s="126">
        <v>0</v>
      </c>
      <c r="B16" s="126">
        <v>0</v>
      </c>
      <c r="E16" s="126">
        <v>30</v>
      </c>
      <c r="F16" s="126">
        <v>3</v>
      </c>
      <c r="H16" s="168" t="s">
        <v>155</v>
      </c>
      <c r="I16" s="168">
        <v>0.7</v>
      </c>
    </row>
    <row r="17" spans="1:9" ht="15">
      <c r="A17" s="126">
        <v>0.2</v>
      </c>
      <c r="B17" s="126">
        <v>1</v>
      </c>
      <c r="E17" s="126">
        <v>50</v>
      </c>
      <c r="F17" s="126">
        <v>5</v>
      </c>
      <c r="H17" s="168" t="s">
        <v>18</v>
      </c>
      <c r="I17" s="168">
        <v>0.7</v>
      </c>
    </row>
    <row r="18" spans="1:9" ht="15">
      <c r="A18" s="126">
        <v>0.4</v>
      </c>
      <c r="B18" s="126">
        <v>3</v>
      </c>
      <c r="E18" s="126">
        <v>100</v>
      </c>
      <c r="F18" s="126">
        <v>7</v>
      </c>
      <c r="H18" s="168" t="s">
        <v>19</v>
      </c>
      <c r="I18" s="168">
        <v>1</v>
      </c>
    </row>
    <row r="19" spans="1:9" ht="15">
      <c r="A19" s="126">
        <v>0.6</v>
      </c>
      <c r="B19" s="126">
        <v>5</v>
      </c>
      <c r="E19" s="126">
        <v>150</v>
      </c>
      <c r="F19" s="126">
        <v>8</v>
      </c>
      <c r="H19" s="168" t="s">
        <v>21</v>
      </c>
      <c r="I19" s="168">
        <v>0.9</v>
      </c>
    </row>
    <row r="20" spans="1:9" ht="15">
      <c r="A20" s="126">
        <v>0.75</v>
      </c>
      <c r="B20" s="126">
        <v>7</v>
      </c>
      <c r="E20" s="126">
        <v>200</v>
      </c>
      <c r="F20" s="126">
        <v>10</v>
      </c>
      <c r="H20" s="168" t="s">
        <v>22</v>
      </c>
      <c r="I20" s="168">
        <v>0.5</v>
      </c>
    </row>
    <row r="21" spans="1:9" ht="15">
      <c r="A21" s="126">
        <v>0.85</v>
      </c>
      <c r="B21" s="126">
        <v>10</v>
      </c>
      <c r="H21" s="168" t="s">
        <v>24</v>
      </c>
      <c r="I21" s="168">
        <v>0.75</v>
      </c>
    </row>
    <row r="22" spans="5:9" ht="15.75">
      <c r="E22" s="127" t="s">
        <v>143</v>
      </c>
      <c r="F22" s="127"/>
      <c r="H22" s="168" t="s">
        <v>25</v>
      </c>
      <c r="I22" s="168">
        <v>0.9</v>
      </c>
    </row>
    <row r="23" spans="1:9" ht="15.75">
      <c r="A23" s="127" t="s">
        <v>102</v>
      </c>
      <c r="B23" s="127"/>
      <c r="E23" s="126">
        <v>0</v>
      </c>
      <c r="F23" s="126">
        <v>0</v>
      </c>
      <c r="H23" s="168" t="s">
        <v>26</v>
      </c>
      <c r="I23" s="168">
        <v>0.6000000000000001</v>
      </c>
    </row>
    <row r="24" spans="1:9" ht="15">
      <c r="A24" s="126">
        <v>0</v>
      </c>
      <c r="B24" s="126">
        <v>0</v>
      </c>
      <c r="E24" s="126">
        <v>2</v>
      </c>
      <c r="F24" s="126">
        <v>1</v>
      </c>
      <c r="H24" s="168" t="s">
        <v>27</v>
      </c>
      <c r="I24" s="168">
        <v>0.7</v>
      </c>
    </row>
    <row r="25" spans="1:9" ht="15">
      <c r="A25" s="126">
        <v>0.1</v>
      </c>
      <c r="B25" s="126">
        <v>1</v>
      </c>
      <c r="E25" s="126">
        <v>5</v>
      </c>
      <c r="F25" s="126">
        <v>2</v>
      </c>
      <c r="H25" s="168" t="s">
        <v>28</v>
      </c>
      <c r="I25" s="168">
        <v>0.9</v>
      </c>
    </row>
    <row r="26" spans="1:9" ht="15">
      <c r="A26" s="126">
        <v>0.2</v>
      </c>
      <c r="B26" s="126">
        <v>2</v>
      </c>
      <c r="E26" s="126">
        <v>10</v>
      </c>
      <c r="F26" s="126">
        <v>3</v>
      </c>
      <c r="H26" s="168" t="s">
        <v>30</v>
      </c>
      <c r="I26" s="168">
        <v>0.6000000000000001</v>
      </c>
    </row>
    <row r="27" spans="1:9" ht="15">
      <c r="A27" s="126">
        <v>0.30000000000000004</v>
      </c>
      <c r="B27" s="126">
        <v>5</v>
      </c>
      <c r="E27" s="126">
        <v>20</v>
      </c>
      <c r="F27" s="126">
        <v>5</v>
      </c>
      <c r="H27" s="168" t="s">
        <v>31</v>
      </c>
      <c r="I27" s="168">
        <v>0.8</v>
      </c>
    </row>
    <row r="28" spans="1:9" ht="15">
      <c r="A28" s="126">
        <v>0.5</v>
      </c>
      <c r="B28" s="126">
        <v>8</v>
      </c>
      <c r="E28" s="126">
        <v>30</v>
      </c>
      <c r="F28" s="126">
        <v>7</v>
      </c>
      <c r="H28" s="168" t="s">
        <v>32</v>
      </c>
      <c r="I28" s="168">
        <v>0.5</v>
      </c>
    </row>
    <row r="29" spans="1:9" ht="15">
      <c r="A29" s="126">
        <v>0.6000000000000001</v>
      </c>
      <c r="B29" s="126">
        <v>10</v>
      </c>
      <c r="E29" s="126">
        <v>50</v>
      </c>
      <c r="F29" s="126">
        <v>10</v>
      </c>
      <c r="H29" s="168" t="s">
        <v>33</v>
      </c>
      <c r="I29" s="168">
        <v>0.8</v>
      </c>
    </row>
    <row r="30" spans="1:6" ht="15">
      <c r="A30" s="126">
        <v>0.7</v>
      </c>
      <c r="B30" s="126">
        <v>15</v>
      </c>
      <c r="E30" s="126">
        <v>70</v>
      </c>
      <c r="F30" s="126">
        <v>15</v>
      </c>
    </row>
    <row r="31" spans="1:6" ht="15">
      <c r="A31" s="126">
        <v>0.8</v>
      </c>
      <c r="B31" s="126">
        <v>20</v>
      </c>
      <c r="E31" s="126">
        <v>100</v>
      </c>
      <c r="F31" s="126">
        <v>20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2021-01-14T07:24:10Z</cp:lastPrinted>
  <dcterms:created xsi:type="dcterms:W3CDTF">2013-12-13T12:07:09Z</dcterms:created>
  <dcterms:modified xsi:type="dcterms:W3CDTF">2021-01-14T08:28:53Z</dcterms:modified>
  <cp:category/>
  <cp:version/>
  <cp:contentType/>
  <cp:contentStatus/>
</cp:coreProperties>
</file>